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9440" windowHeight="1122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<sst xmlns="http://schemas.openxmlformats.org/spreadsheetml/2006/main" count="405" uniqueCount="374">
  <si>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</si>
  <si>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</si>
  <si>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</si>
  <si>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</si>
  <si>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</si>
  <si>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</si>
  <si>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</si>
  <si>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</si>
  <si>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</si>
  <si>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</si>
  <si>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</si>
  <si>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</si>
  <si>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</si>
  <si>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</si>
  <si>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</si>
  <si>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</si>
  <si>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</si>
  <si>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</si>
  <si>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</si>
  <si>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</si>
  <si>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</si>
  <si>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</si>
  <si>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</si>
  <si>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</si>
  <si>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</si>
  <si>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</si>
  <si>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</si>
  <si>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</si>
  <si>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</si>
  <si>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</si>
  <si>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</si>
  <si>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</si>
  <si>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</si>
  <si>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</si>
  <si>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</si>
  <si>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</si>
  <si>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</si>
  <si>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</si>
  <si>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</si>
  <si>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</si>
  <si>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</si>
  <si>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</si>
  <si>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</si>
  <si>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</si>
  <si>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</si>
  <si>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</si>
  <si>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</si>
  <si>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</si>
  <si>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</si>
  <si>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</si>
  <si>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</si>
  <si>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</si>
  <si>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</si>
  <si>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</si>
  <si>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</si>
  <si>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</si>
  <si>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</si>
  <si>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</si>
  <si>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</si>
  <si>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</si>
  <si>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</si>
  <si>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</si>
  <si>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</si>
  <si>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</si>
  <si>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</si>
  <si>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</si>
  <si>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</si>
  <si>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</si>
  <si>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</si>
  <si>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</si>
  <si>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</si>
  <si>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</si>
  <si>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</si>
  <si>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</si>
  <si>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</si>
  <si>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</si>
  <si>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</si>
  <si>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</si>
  <si>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</si>
  <si>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</si>
  <si>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</si>
  <si>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</si>
  <si>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</si>
  <si>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</si>
  <si>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</si>
  <si>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</si>
  <si>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</si>
  <si>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</si>
  <si>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</si>
  <si>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</si>
  <si>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</si>
  <si>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</si>
  <si>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</si>
  <si>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</si>
  <si>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</si>
  <si>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</si>
  <si>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</si>
  <si>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</si>
  <si>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</si>
  <si>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</si>
  <si>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</si>
  <si>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</si>
  <si>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</si>
  <si>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</si>
  <si>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</si>
  <si>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</si>
  <si>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</si>
  <si>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</si>
  <si>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</si>
  <si>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</si>
  <si>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</si>
  <si>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</si>
  <si>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</si>
  <si>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</si>
  <si>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</si>
  <si>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</si>
  <si>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</si>
  <si>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</si>
  <si>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</si>
  <si>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</si>
  <si>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</si>
  <si>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</si>
  <si>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</si>
  <si>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</si>
  <si>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</si>
  <si>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</si>
  <si>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</si>
  <si>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</si>
  <si>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</si>
  <si>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</si>
  <si>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</si>
  <si>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</si>
  <si>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</si>
  <si>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</si>
  <si>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</si>
  <si>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</si>
  <si>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</si>
  <si>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</si>
  <si>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</si>
  <si>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</si>
  <si>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</si>
  <si>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</si>
  <si>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</si>
  <si>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</si>
  <si>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</si>
  <si>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</si>
  <si>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</si>
  <si>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</si>
  <si>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</si>
  <si>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</si>
  <si>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</si>
  <si>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</si>
  <si>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</si>
  <si>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</si>
  <si>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</si>
  <si>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</si>
  <si>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</si>
  <si>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</si>
  <si>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</si>
  <si>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</si>
  <si>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</si>
  <si>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</si>
  <si>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</si>
  <si>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</si>
  <si>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</si>
  <si>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</si>
  <si>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</si>
  <si>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</si>
  <si>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</si>
  <si>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</si>
  <si>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</si>
  <si>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</si>
  <si>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</si>
  <si>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</si>
  <si>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</si>
  <si>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</si>
  <si>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</si>
  <si>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</si>
  <si>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</si>
  <si>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</si>
  <si>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</si>
  <si>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</si>
  <si>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</si>
  <si>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</si>
  <si>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</si>
  <si>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</si>
  <si>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</si>
  <si>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</si>
  <si>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</si>
  <si>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</si>
  <si>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</si>
  <si>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</si>
  <si>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</si>
  <si>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</si>
  <si>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</si>
  <si>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</si>
  <si>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</si>
  <si>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</si>
  <si>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</si>
  <si>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</si>
  <si>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</si>
  <si>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</si>
  <si>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</si>
  <si>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</si>
  <si>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</si>
  <si>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</si>
  <si>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</si>
  <si>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</si>
  <si>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</si>
  <si>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</si>
  <si>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</si>
  <si>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</si>
  <si>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</si>
  <si>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</si>
  <si>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</si>
  <si>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</si>
  <si>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</si>
  <si>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</si>
  <si>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</si>
  <si>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</si>
  <si>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</si>
  <si>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</si>
  <si>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</si>
  <si>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</si>
  <si>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</si>
  <si>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</si>
  <si>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</si>
  <si>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</si>
  <si>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</si>
  <si>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</si>
  <si>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</si>
  <si>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</si>
  <si>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</si>
  <si>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</si>
  <si>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</si>
  <si>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</si>
  <si>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</si>
  <si>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</si>
  <si>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</si>
  <si>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</si>
  <si>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</si>
  <si>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</si>
  <si>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</si>
  <si>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</si>
  <si>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</si>
  <si>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</si>
  <si>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</si>
  <si>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</si>
  <si>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</si>
  <si>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</si>
  <si>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</si>
  <si>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</si>
  <si>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</si>
  <si>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</si>
  <si>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</si>
  <si>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</si>
  <si>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</si>
  <si>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</si>
  <si>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</si>
  <si>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</si>
  <si>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</si>
  <si>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</si>
  <si>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</si>
  <si>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</si>
  <si>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</si>
  <si>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</si>
  <si>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</si>
  <si>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</si>
  <si>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</si>
  <si>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</si>
  <si>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</si>
  <si>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</si>
  <si>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</si>
  <si>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</si>
  <si>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</si>
  <si>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</si>
  <si>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</si>
  <si>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</si>
  <si>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</si>
  <si>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</si>
  <si>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</si>
  <si>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</si>
  <si>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</si>
  <si>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</si>
  <si>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</si>
  <si>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</si>
  <si>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</si>
  <si>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</si>
  <si>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</si>
  <si>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</si>
  <si>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</si>
  <si>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</si>
  <si>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</si>
  <si>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</si>
  <si>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</si>
  <si>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</si>
  <si>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</si>
  <si>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</si>
  <si>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</si>
  <si>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</si>
  <si>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</si>
  <si>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</si>
  <si>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</si>
  <si>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</si>
  <si>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</si>
  <si>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</si>
  <si>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</si>
  <si>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</si>
  <si>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</si>
  <si>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</si>
  <si>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</si>
  <si>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</si>
  <si>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</si>
  <si>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</si>
  <si>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</si>
  <si>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</si>
  <si>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</si>
  <si>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</si>
  <si>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</si>
  <si>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</si>
  <si>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</si>
  <si>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Prestatii medicale acordate in baza documentelor internationale, din care: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</si>
  <si>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</si>
  <si>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</si>
  <si>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</si>
  <si>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</si>
  <si>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</si>
  <si>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</si>
  <si>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</si>
  <si>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</si>
  <si>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</si>
  <si>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</si>
  <si>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</si>
  <si>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</si>
  <si>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</si>
  <si>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</si>
  <si>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</si>
  <si>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</si>
  <si>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</si>
  <si>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</si>
  <si>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</si>
  <si>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t>Alte drepturi salariale in bani</t>
  </si>
  <si>
    <r>
      <t xml:space="preserve">    ~ activitatea curenta</t>
    </r>
    <r>
      <rPr>
        <sz val="10"/>
        <color indexed="9"/>
        <rFont val="Arial"/>
        <family val="2"/>
      </rPr>
      <t>,</t>
    </r>
  </si>
  <si>
    <t xml:space="preserve">    Subprogramul de monitorizarea a evolutiei bolii la pacientii cu afectiuni oncologice prin PET-CT</t>
  </si>
  <si>
    <t xml:space="preserve">  ~ Subprogramul de diagnostic imunofenotipic, citogenetic si biomolecular al leucemiei acute</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</si>
  <si>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</si>
  <si>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</si>
  <si>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</si>
  <si>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</si>
  <si>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</si>
  <si>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</si>
  <si>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</si>
  <si>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</si>
  <si>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 xml:space="preserve">    ~ OUG 35/2015</t>
  </si>
  <si>
    <t>Servicii de urgenta prespitalicesti si transport sanitar</t>
  </si>
  <si>
    <t xml:space="preserve">          Programul national de oncologie,din care:</t>
  </si>
  <si>
    <t xml:space="preserve">  - activitate curenta</t>
  </si>
  <si>
    <t xml:space="preserve">  - cost volum</t>
  </si>
  <si>
    <t xml:space="preserve">       Subprogramul de reconstructie mamara dupa afectiuni oncologice prin endoprotezare</t>
  </si>
  <si>
    <t xml:space="preserve">     Programul national de diagnostic si tratament cu ajutorul aparaturii de inalta performanta, din care:</t>
  </si>
  <si>
    <t>66.05.10.01.14</t>
  </si>
  <si>
    <t>CASA DE ASIGURARI  DE SANATATE   BISTRITA - NASAUD</t>
  </si>
  <si>
    <t>Ec. Ilisuan  Camelia</t>
  </si>
  <si>
    <t>Director  economic</t>
  </si>
  <si>
    <t xml:space="preserve">  Ec. Ratiu  Mircea</t>
  </si>
  <si>
    <t>CASA  DE ASIGURARI  DE SANATATE  BISTRITA - NASAUD</t>
  </si>
  <si>
    <t>PRESEDINTE - DIRECTOR  GENERAL</t>
  </si>
  <si>
    <t>DIRECTOR  ECONOMIC</t>
  </si>
  <si>
    <t xml:space="preserve">    Ec.  ILISUAN  CAMELIA</t>
  </si>
  <si>
    <t>Ec. RATIU  MIRCEA</t>
  </si>
  <si>
    <t>CONT DE EXECUTIE VENITURI  MARTIE    2016</t>
  </si>
  <si>
    <t>CONT DE EXECUTIE CHELTUIELI  MARTIE    2016</t>
  </si>
  <si>
    <t xml:space="preserve">Nr.      6682    /  12,04,2016   </t>
  </si>
  <si>
    <t>Nr    6682     /  12,04,2016</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</si>
</sst>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92D05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
      <left>
        <color indexed="63"/>
      </left>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26">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0" fontId="0" fillId="0" borderId="0" xfId="0" applyFill="1" applyBorder="1" applyAlignment="1">
      <alignment horizontal="center" wrapText="1"/>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4" fontId="23" fillId="0" borderId="11" xfId="0" applyNumberFormat="1" applyFont="1" applyFill="1" applyBorder="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3" fontId="21" fillId="0" borderId="10" xfId="0" applyNumberFormat="1" applyFont="1" applyFill="1" applyBorder="1" applyAlignment="1">
      <alignment horizontal="center"/>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175" fontId="33" fillId="0" borderId="10" xfId="65" applyNumberFormat="1" applyFont="1" applyFill="1" applyBorder="1" applyAlignment="1">
      <alignment wrapText="1"/>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2" fontId="23" fillId="24"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0" fontId="23" fillId="0" borderId="0" xfId="0" applyFont="1" applyFill="1" applyAlignment="1">
      <alignment wrapText="1"/>
    </xf>
    <xf numFmtId="4" fontId="23" fillId="0" borderId="0" xfId="0" applyNumberFormat="1" applyFont="1" applyFill="1" applyAlignment="1">
      <alignment/>
    </xf>
    <xf numFmtId="0" fontId="34" fillId="0" borderId="0" xfId="0" applyFont="1" applyFill="1" applyAlignment="1">
      <alignment wrapText="1"/>
    </xf>
    <xf numFmtId="0" fontId="34" fillId="0" borderId="0" xfId="0" applyFont="1" applyFill="1" applyAlignment="1">
      <alignment/>
    </xf>
    <xf numFmtId="4" fontId="34" fillId="0" borderId="0" xfId="0" applyNumberFormat="1" applyFont="1" applyFill="1" applyAlignment="1">
      <alignment/>
    </xf>
    <xf numFmtId="3" fontId="23" fillId="0" borderId="0" xfId="0" applyNumberFormat="1" applyFont="1" applyFill="1" applyBorder="1" applyAlignment="1">
      <alignment/>
    </xf>
    <xf numFmtId="4" fontId="0" fillId="0" borderId="10" xfId="0" applyNumberFormat="1" applyFont="1" applyFill="1" applyBorder="1" applyAlignment="1">
      <alignment vertical="top" wrapText="1"/>
    </xf>
    <xf numFmtId="4" fontId="39" fillId="0" borderId="10" xfId="0" applyNumberFormat="1" applyFont="1" applyFill="1" applyBorder="1" applyAlignment="1" applyProtection="1">
      <alignment horizontal="right" wrapText="1"/>
      <protection/>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P141"/>
  <sheetViews>
    <sheetView zoomScalePageLayoutView="0" workbookViewId="0" topLeftCell="A1">
      <pane xSplit="3" ySplit="9" topLeftCell="D10" activePane="bottomRight" state="frozen"/>
      <selection pane="topLeft" activeCell="D37" sqref="D37"/>
      <selection pane="topRight" activeCell="D37" sqref="D37"/>
      <selection pane="bottomLeft" activeCell="D37" sqref="D37"/>
      <selection pane="bottomRight" activeCell="H25" sqref="H25"/>
    </sheetView>
  </sheetViews>
  <sheetFormatPr defaultColWidth="9.140625" defaultRowHeight="12.75"/>
  <cols>
    <col min="1" max="1" width="10.28125" style="1" bestFit="1" customWidth="1"/>
    <col min="2" max="2" width="57.57421875" style="9" customWidth="1"/>
    <col min="3" max="3" width="14.00390625" style="34" customWidth="1"/>
    <col min="4" max="4" width="11.28125" style="34" bestFit="1" customWidth="1"/>
    <col min="5" max="6" width="18.00390625" style="9" customWidth="1"/>
    <col min="7" max="7" width="10.7109375" style="3" customWidth="1"/>
    <col min="8" max="8" width="10.57421875" style="3" customWidth="1"/>
    <col min="9" max="9" width="10.8515625" style="3" customWidth="1"/>
    <col min="10" max="10" width="11.00390625" style="3" customWidth="1"/>
    <col min="11" max="11" width="10.28125" style="3" customWidth="1"/>
    <col min="12" max="12" width="9.140625" style="3" customWidth="1"/>
    <col min="13" max="13" width="10.00390625" style="3" customWidth="1"/>
    <col min="14" max="14" width="10.7109375" style="3" customWidth="1"/>
    <col min="15" max="15" width="10.00390625" style="3" customWidth="1"/>
    <col min="16" max="16" width="10.28125" style="3" customWidth="1"/>
    <col min="17" max="17" width="10.00390625" style="3" customWidth="1"/>
    <col min="18" max="18" width="10.8515625" style="3" customWidth="1"/>
    <col min="19" max="19" width="9.140625" style="3" customWidth="1"/>
    <col min="20" max="20" width="9.7109375" style="3" customWidth="1"/>
    <col min="21" max="21" width="10.140625" style="3" customWidth="1"/>
    <col min="22" max="22" width="10.8515625" style="3" customWidth="1"/>
    <col min="23" max="23" width="9.7109375" style="3" customWidth="1"/>
    <col min="24" max="25" width="10.57421875" style="3" customWidth="1"/>
    <col min="26" max="26" width="10.8515625" style="3" customWidth="1"/>
    <col min="27" max="27" width="9.8515625" style="3" customWidth="1"/>
    <col min="28" max="28" width="9.00390625" style="3" customWidth="1"/>
    <col min="29" max="29" width="10.140625" style="3" customWidth="1"/>
    <col min="30" max="30" width="10.57421875" style="3" customWidth="1"/>
    <col min="31" max="31" width="10.7109375" style="3" customWidth="1"/>
    <col min="32" max="32" width="9.28125" style="3" customWidth="1"/>
    <col min="33" max="33" width="10.28125" style="3" customWidth="1"/>
    <col min="34" max="34" width="9.8515625" style="3" customWidth="1"/>
    <col min="35" max="35" width="10.7109375" style="3" customWidth="1"/>
    <col min="36" max="36" width="10.00390625" style="3" customWidth="1"/>
    <col min="37" max="37" width="10.28125" style="3" customWidth="1"/>
    <col min="38" max="38" width="9.57421875" style="3" customWidth="1"/>
    <col min="39" max="39" width="10.7109375" style="3" customWidth="1"/>
    <col min="40" max="40" width="10.140625" style="3" bestFit="1" customWidth="1"/>
    <col min="41" max="41" width="10.57421875" style="3" customWidth="1"/>
    <col min="42" max="42" width="10.00390625" style="3" customWidth="1"/>
    <col min="43" max="43" width="10.8515625" style="3" customWidth="1"/>
    <col min="44" max="44" width="10.140625" style="3" customWidth="1"/>
    <col min="45" max="45" width="9.7109375" style="3" customWidth="1"/>
    <col min="46" max="46" width="10.8515625" style="3" customWidth="1"/>
    <col min="47" max="47" width="11.140625" style="3" customWidth="1"/>
    <col min="48" max="48" width="9.140625" style="3" customWidth="1"/>
    <col min="49" max="49" width="10.57421875" style="3" customWidth="1"/>
    <col min="50" max="50" width="9.8515625" style="3" customWidth="1"/>
    <col min="51" max="51" width="10.8515625" style="3" customWidth="1"/>
    <col min="52" max="52" width="10.28125" style="3" customWidth="1"/>
    <col min="53" max="53" width="8.57421875" style="3" customWidth="1"/>
    <col min="54" max="54" width="10.421875" style="3" customWidth="1"/>
    <col min="55" max="56" width="9.8515625" style="3" customWidth="1"/>
    <col min="57" max="57" width="9.28125" style="3" customWidth="1"/>
    <col min="58" max="58" width="9.00390625" style="3" customWidth="1"/>
    <col min="59" max="59" width="10.421875" style="3" customWidth="1"/>
    <col min="60" max="60" width="11.28125" style="3" customWidth="1"/>
    <col min="61" max="61" width="9.8515625" style="3" customWidth="1"/>
    <col min="62" max="62" width="10.421875" style="3" customWidth="1"/>
    <col min="63" max="63" width="9.7109375" style="3" customWidth="1"/>
    <col min="64" max="64" width="11.140625" style="3" customWidth="1"/>
    <col min="65" max="65" width="10.421875" style="3" customWidth="1"/>
    <col min="66" max="66" width="10.00390625" style="3" customWidth="1"/>
    <col min="67" max="67" width="10.140625" style="3" customWidth="1"/>
    <col min="68" max="68" width="10.7109375" style="3" customWidth="1"/>
    <col min="69" max="69" width="11.140625" style="3" customWidth="1"/>
    <col min="70" max="70" width="9.57421875" style="3" customWidth="1"/>
    <col min="71" max="71" width="11.28125" style="3" customWidth="1"/>
    <col min="72" max="72" width="11.00390625" style="3" customWidth="1"/>
    <col min="73" max="73" width="9.8515625" style="3" customWidth="1"/>
    <col min="74" max="74" width="10.7109375" style="3" customWidth="1"/>
    <col min="75" max="75" width="10.28125" style="3" customWidth="1"/>
    <col min="76" max="76" width="10.57421875" style="3" customWidth="1"/>
    <col min="77" max="77" width="9.57421875" style="3" customWidth="1"/>
    <col min="78" max="78" width="8.421875" style="3" customWidth="1"/>
    <col min="79" max="79" width="10.7109375" style="3" customWidth="1"/>
    <col min="80" max="80" width="10.140625" style="3" customWidth="1"/>
    <col min="81" max="81" width="10.7109375" style="3" customWidth="1"/>
    <col min="82" max="82" width="9.8515625" style="3" customWidth="1"/>
    <col min="83" max="83" width="9.7109375" style="3" customWidth="1"/>
    <col min="84" max="84" width="10.00390625" style="3" customWidth="1"/>
    <col min="85" max="85" width="11.421875" style="3" customWidth="1"/>
    <col min="86" max="86" width="10.00390625" style="3" customWidth="1"/>
    <col min="87" max="87" width="9.7109375" style="3" customWidth="1"/>
    <col min="88" max="88" width="10.00390625" style="3" customWidth="1"/>
    <col min="89" max="89" width="10.7109375" style="3" customWidth="1"/>
    <col min="90" max="90" width="9.28125" style="3" customWidth="1"/>
    <col min="91" max="91" width="10.7109375" style="3" customWidth="1"/>
    <col min="92" max="92" width="10.140625" style="3" customWidth="1"/>
    <col min="93" max="93" width="10.8515625" style="3" customWidth="1"/>
    <col min="94" max="94" width="11.140625" style="3" customWidth="1"/>
    <col min="95" max="97" width="10.28125" style="3" customWidth="1"/>
    <col min="98" max="98" width="9.57421875" style="3" customWidth="1"/>
    <col min="99" max="99" width="10.28125" style="3" customWidth="1"/>
    <col min="100" max="100" width="9.57421875" style="3" customWidth="1"/>
    <col min="101" max="101" width="10.140625" style="3" customWidth="1"/>
    <col min="102" max="102" width="8.8515625" style="3" customWidth="1"/>
    <col min="103" max="103" width="9.421875" style="3" customWidth="1"/>
    <col min="104" max="104" width="10.28125" style="3" customWidth="1"/>
    <col min="105" max="105" width="9.8515625" style="3" customWidth="1"/>
    <col min="106" max="106" width="9.57421875" style="3" customWidth="1"/>
    <col min="107" max="107" width="9.00390625" style="3" customWidth="1"/>
    <col min="108" max="108" width="9.7109375" style="3" customWidth="1"/>
    <col min="109" max="110" width="10.421875" style="3" customWidth="1"/>
    <col min="111" max="111" width="10.140625" style="3" customWidth="1"/>
    <col min="112" max="112" width="10.28125" style="3" customWidth="1"/>
    <col min="113" max="113" width="11.57421875" style="3" customWidth="1"/>
    <col min="114" max="115" width="11.140625" style="3" customWidth="1"/>
    <col min="116" max="116" width="9.8515625" style="3" customWidth="1"/>
    <col min="117" max="117" width="8.57421875" style="3" customWidth="1"/>
    <col min="118" max="118" width="10.28125" style="3" customWidth="1"/>
    <col min="119" max="119" width="10.00390625" style="3" customWidth="1"/>
    <col min="120" max="120" width="9.8515625" style="3" customWidth="1"/>
    <col min="121" max="121" width="10.140625" style="3" customWidth="1"/>
    <col min="122" max="122" width="11.7109375" style="3" customWidth="1"/>
    <col min="123" max="123" width="8.140625" style="3" customWidth="1"/>
    <col min="124" max="124" width="8.57421875" style="3" customWidth="1"/>
    <col min="125" max="125" width="10.140625" style="3" customWidth="1"/>
    <col min="126" max="126" width="11.7109375" style="3" customWidth="1"/>
    <col min="127" max="127" width="9.57421875" style="3" customWidth="1"/>
    <col min="128" max="128" width="9.421875" style="3" customWidth="1"/>
    <col min="129" max="129" width="12.28125" style="3" customWidth="1"/>
    <col min="130" max="130" width="11.421875" style="3" customWidth="1"/>
    <col min="131" max="131" width="11.57421875" style="3" customWidth="1"/>
    <col min="132" max="132" width="11.421875" style="3" customWidth="1"/>
    <col min="133" max="133" width="14.28125" style="3" customWidth="1"/>
    <col min="134" max="134" width="10.57421875" style="3" customWidth="1"/>
    <col min="135" max="135" width="11.7109375" style="3" bestFit="1" customWidth="1"/>
    <col min="136" max="136" width="11.00390625" style="3" customWidth="1"/>
    <col min="137" max="137" width="12.00390625" style="3" customWidth="1"/>
    <col min="138" max="138" width="10.8515625" style="3" customWidth="1"/>
    <col min="139" max="139" width="11.57421875" style="3" customWidth="1"/>
    <col min="140" max="140" width="9.8515625" style="3" customWidth="1"/>
    <col min="141" max="141" width="10.57421875" style="3" customWidth="1"/>
    <col min="142" max="143" width="9.140625" style="3" customWidth="1"/>
    <col min="144" max="144" width="10.57421875" style="3" customWidth="1"/>
    <col min="145" max="145" width="9.8515625" style="3" customWidth="1"/>
    <col min="146" max="146" width="10.140625" style="3" customWidth="1"/>
    <col min="147" max="148" width="9.140625" style="3" customWidth="1"/>
    <col min="149" max="149" width="10.57421875" style="3" customWidth="1"/>
    <col min="150" max="150" width="10.00390625" style="3" customWidth="1"/>
    <col min="151" max="151" width="9.8515625" style="3" customWidth="1"/>
    <col min="152" max="153" width="9.140625" style="3" customWidth="1"/>
    <col min="154" max="154" width="10.421875" style="3" customWidth="1"/>
    <col min="155" max="155" width="9.7109375" style="3" customWidth="1"/>
    <col min="156" max="156" width="10.00390625" style="3" customWidth="1"/>
    <col min="157" max="158" width="9.140625" style="3" customWidth="1"/>
    <col min="159" max="159" width="10.140625" style="3" customWidth="1"/>
    <col min="160" max="160" width="12.7109375" style="3" bestFit="1" customWidth="1"/>
    <col min="161" max="172" width="9.140625" style="3" customWidth="1"/>
    <col min="173" max="16384" width="9.140625" style="9" customWidth="1"/>
  </cols>
  <sheetData>
    <row r="1" ht="12.75">
      <c r="B1" s="12" t="s">
        <v>361</v>
      </c>
    </row>
    <row r="2" ht="12.75">
      <c r="B2" s="12" t="s">
        <v>372</v>
      </c>
    </row>
    <row r="4" spans="2:133" ht="18.75">
      <c r="B4" s="14" t="s">
        <v>370</v>
      </c>
      <c r="C4" s="15"/>
      <c r="D4" s="15"/>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row>
    <row r="5" spans="2:133" ht="17.25" customHeight="1">
      <c r="B5" s="16"/>
      <c r="C5" s="15"/>
      <c r="D5" s="15"/>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row>
    <row r="6" spans="1:159" ht="12.75">
      <c r="A6" s="4"/>
      <c r="B6" s="17"/>
      <c r="C6" s="2"/>
      <c r="D6" s="2"/>
      <c r="E6" s="2"/>
      <c r="F6" s="2"/>
      <c r="FC6" s="18"/>
    </row>
    <row r="7" spans="2:159" ht="12.75" customHeight="1">
      <c r="B7" s="3"/>
      <c r="C7" s="20"/>
      <c r="D7" s="20"/>
      <c r="E7" s="2"/>
      <c r="F7" s="21" t="s">
        <v>0</v>
      </c>
      <c r="G7" s="22"/>
      <c r="H7" s="122"/>
      <c r="I7" s="122"/>
      <c r="J7" s="122"/>
      <c r="K7" s="122"/>
      <c r="L7" s="122"/>
      <c r="M7" s="122"/>
      <c r="N7" s="122"/>
      <c r="O7" s="122"/>
      <c r="P7" s="122"/>
      <c r="Q7" s="122"/>
      <c r="R7" s="122"/>
      <c r="S7" s="122"/>
      <c r="T7" s="122"/>
      <c r="U7" s="122"/>
      <c r="V7" s="122"/>
      <c r="W7" s="122"/>
      <c r="X7" s="122"/>
      <c r="Y7" s="122"/>
      <c r="Z7" s="122"/>
      <c r="AA7" s="122"/>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22"/>
      <c r="BF7" s="122"/>
      <c r="BG7" s="122"/>
      <c r="BH7" s="122"/>
      <c r="BI7" s="122"/>
      <c r="BJ7" s="122"/>
      <c r="BK7" s="122"/>
      <c r="BL7" s="122"/>
      <c r="BM7" s="122"/>
      <c r="BN7" s="122"/>
      <c r="BO7" s="122"/>
      <c r="BP7" s="122"/>
      <c r="BQ7" s="122"/>
      <c r="BR7" s="122"/>
      <c r="BS7" s="122"/>
      <c r="BT7" s="122"/>
      <c r="BU7" s="122"/>
      <c r="BV7" s="122"/>
      <c r="BW7" s="122"/>
      <c r="BX7" s="122"/>
      <c r="BY7" s="122"/>
      <c r="BZ7" s="122"/>
      <c r="CA7" s="122"/>
      <c r="CB7" s="122"/>
      <c r="CC7" s="122"/>
      <c r="CD7" s="122"/>
      <c r="CE7" s="122"/>
      <c r="CF7" s="122"/>
      <c r="CG7" s="122"/>
      <c r="CH7" s="122"/>
      <c r="CI7" s="122"/>
      <c r="CJ7" s="122"/>
      <c r="CK7" s="122"/>
      <c r="CL7" s="122"/>
      <c r="CM7" s="122"/>
      <c r="CN7" s="122"/>
      <c r="CO7" s="122"/>
      <c r="CP7" s="122"/>
      <c r="CQ7" s="122"/>
      <c r="CR7" s="122"/>
      <c r="CS7" s="122"/>
      <c r="CT7" s="122"/>
      <c r="CU7" s="122"/>
      <c r="CV7" s="122"/>
      <c r="CW7" s="122"/>
      <c r="CX7" s="122"/>
      <c r="CY7" s="122"/>
      <c r="CZ7" s="122"/>
      <c r="DA7" s="122"/>
      <c r="DB7" s="122"/>
      <c r="DC7" s="122"/>
      <c r="DD7" s="122"/>
      <c r="DE7" s="122"/>
      <c r="DF7" s="122"/>
      <c r="DG7" s="122"/>
      <c r="DH7" s="122"/>
      <c r="DI7" s="122"/>
      <c r="DJ7" s="122"/>
      <c r="DK7" s="122"/>
      <c r="DL7" s="122"/>
      <c r="DM7" s="122"/>
      <c r="DN7" s="122"/>
      <c r="DO7" s="122"/>
      <c r="DP7" s="122"/>
      <c r="DQ7" s="122"/>
      <c r="DR7" s="122"/>
      <c r="DS7" s="122"/>
      <c r="DT7" s="122"/>
      <c r="DU7" s="122"/>
      <c r="DV7" s="122"/>
      <c r="DW7" s="122"/>
      <c r="DX7" s="122"/>
      <c r="DY7" s="122"/>
      <c r="DZ7" s="122"/>
      <c r="EA7" s="122"/>
      <c r="EB7" s="122"/>
      <c r="EC7" s="122"/>
      <c r="ED7" s="122"/>
      <c r="EE7" s="125"/>
      <c r="EF7" s="125"/>
      <c r="EG7" s="125"/>
      <c r="EH7" s="125"/>
      <c r="EI7" s="125"/>
      <c r="EJ7" s="123"/>
      <c r="EK7" s="123"/>
      <c r="EL7" s="123"/>
      <c r="EM7" s="123"/>
      <c r="EN7" s="123"/>
      <c r="EO7" s="123"/>
      <c r="EP7" s="123"/>
      <c r="EQ7" s="123"/>
      <c r="ER7" s="123"/>
      <c r="ES7" s="123"/>
      <c r="ET7" s="123"/>
      <c r="EU7" s="123"/>
      <c r="EV7" s="123"/>
      <c r="EW7" s="123"/>
      <c r="EX7" s="123"/>
      <c r="EY7" s="123"/>
      <c r="EZ7" s="123"/>
      <c r="FA7" s="123"/>
      <c r="FB7" s="123"/>
      <c r="FC7" s="123"/>
    </row>
    <row r="8" spans="1:172" s="25" customFormat="1" ht="76.5">
      <c r="A8" s="36" t="s">
        <v>1</v>
      </c>
      <c r="B8" s="36" t="s">
        <v>2</v>
      </c>
      <c r="C8" s="36" t="s">
        <v>3</v>
      </c>
      <c r="D8" s="37" t="s">
        <v>4</v>
      </c>
      <c r="E8" s="36" t="s">
        <v>5</v>
      </c>
      <c r="F8" s="36" t="s">
        <v>6</v>
      </c>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19"/>
      <c r="FE8" s="19"/>
      <c r="FF8" s="19"/>
      <c r="FG8" s="19"/>
      <c r="FH8" s="19"/>
      <c r="FI8" s="19"/>
      <c r="FJ8" s="19"/>
      <c r="FK8" s="19"/>
      <c r="FL8" s="19"/>
      <c r="FM8" s="19"/>
      <c r="FN8" s="19"/>
      <c r="FO8" s="19"/>
      <c r="FP8" s="19"/>
    </row>
    <row r="9" spans="1:172" s="28" customFormat="1" ht="12.75">
      <c r="A9" s="38"/>
      <c r="B9" s="39"/>
      <c r="C9" s="55">
        <v>1</v>
      </c>
      <c r="D9" s="38" t="s">
        <v>140</v>
      </c>
      <c r="E9" s="55">
        <v>2</v>
      </c>
      <c r="F9" s="38" t="s">
        <v>7</v>
      </c>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7"/>
      <c r="FE9" s="27"/>
      <c r="FF9" s="27"/>
      <c r="FG9" s="27"/>
      <c r="FH9" s="27"/>
      <c r="FI9" s="27"/>
      <c r="FJ9" s="27"/>
      <c r="FK9" s="27"/>
      <c r="FL9" s="27"/>
      <c r="FM9" s="27"/>
      <c r="FN9" s="27"/>
      <c r="FO9" s="27"/>
      <c r="FP9" s="27"/>
    </row>
    <row r="10" spans="1:161" ht="12.75">
      <c r="A10" s="40" t="s">
        <v>8</v>
      </c>
      <c r="B10" s="41" t="s">
        <v>9</v>
      </c>
      <c r="C10" s="10">
        <f>+C11+C57</f>
        <v>139440.6</v>
      </c>
      <c r="D10" s="10">
        <f>+D11+D57</f>
        <v>28825.6</v>
      </c>
      <c r="E10" s="10">
        <f>+E11+E57</f>
        <v>30999.64</v>
      </c>
      <c r="F10" s="10">
        <f>+F11+F57</f>
        <v>10294.360000000002</v>
      </c>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2"/>
      <c r="FE10" s="2"/>
    </row>
    <row r="11" spans="1:161" ht="12.75">
      <c r="A11" s="40" t="s">
        <v>10</v>
      </c>
      <c r="B11" s="41" t="s">
        <v>11</v>
      </c>
      <c r="C11" s="10">
        <f>+C16+C44+C12</f>
        <v>136998</v>
      </c>
      <c r="D11" s="10">
        <f>+D16+D44+D12</f>
        <v>27967</v>
      </c>
      <c r="E11" s="10">
        <f>+E16+E44+E12</f>
        <v>30382.68</v>
      </c>
      <c r="F11" s="10">
        <f>+F16+F44+F12</f>
        <v>10081.040000000003</v>
      </c>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2"/>
      <c r="FE11" s="2"/>
    </row>
    <row r="12" spans="1:161" ht="12.75">
      <c r="A12" s="40" t="s">
        <v>12</v>
      </c>
      <c r="B12" s="41" t="s">
        <v>13</v>
      </c>
      <c r="C12" s="10">
        <f>+C13+C14+C15</f>
        <v>0</v>
      </c>
      <c r="D12" s="10">
        <f>+D13+D14+D15</f>
        <v>0</v>
      </c>
      <c r="E12" s="10">
        <f>+E13+E14+E15</f>
        <v>0</v>
      </c>
      <c r="F12" s="10">
        <f>+F13+F14+F15</f>
        <v>0</v>
      </c>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2"/>
      <c r="FE12" s="2"/>
    </row>
    <row r="13" spans="1:161" ht="38.25">
      <c r="A13" s="40" t="s">
        <v>14</v>
      </c>
      <c r="B13" s="41" t="s">
        <v>15</v>
      </c>
      <c r="C13" s="10"/>
      <c r="D13" s="7"/>
      <c r="E13" s="10"/>
      <c r="F13" s="10"/>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2"/>
      <c r="FE13" s="2"/>
    </row>
    <row r="14" spans="1:161" ht="38.25">
      <c r="A14" s="40" t="s">
        <v>16</v>
      </c>
      <c r="B14" s="41" t="s">
        <v>17</v>
      </c>
      <c r="C14" s="10"/>
      <c r="D14" s="7"/>
      <c r="E14" s="10"/>
      <c r="F14" s="10"/>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2"/>
      <c r="FE14" s="2"/>
    </row>
    <row r="15" spans="1:161" ht="25.5">
      <c r="A15" s="40"/>
      <c r="B15" s="106" t="s">
        <v>346</v>
      </c>
      <c r="C15" s="10"/>
      <c r="D15" s="7"/>
      <c r="E15" s="10"/>
      <c r="F15" s="10"/>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2"/>
      <c r="FE15" s="2"/>
    </row>
    <row r="16" spans="1:161" ht="12.75">
      <c r="A16" s="40" t="s">
        <v>18</v>
      </c>
      <c r="B16" s="41" t="s">
        <v>19</v>
      </c>
      <c r="C16" s="10">
        <f>+C17+C25</f>
        <v>136788</v>
      </c>
      <c r="D16" s="10">
        <f>+D17+D25</f>
        <v>27938</v>
      </c>
      <c r="E16" s="10">
        <f>+E17+E25</f>
        <v>30250.6</v>
      </c>
      <c r="F16" s="10">
        <f>+F17+F25</f>
        <v>10043.710000000003</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2"/>
      <c r="FE16" s="2"/>
    </row>
    <row r="17" spans="1:161" ht="12.75">
      <c r="A17" s="40" t="s">
        <v>20</v>
      </c>
      <c r="B17" s="41" t="s">
        <v>21</v>
      </c>
      <c r="C17" s="10">
        <f>+C18</f>
        <v>64459</v>
      </c>
      <c r="D17" s="10">
        <f>+D18</f>
        <v>13230</v>
      </c>
      <c r="E17" s="10">
        <f>+E18</f>
        <v>14055.26</v>
      </c>
      <c r="F17" s="10">
        <f>+F18</f>
        <v>4722.34</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2"/>
      <c r="FE17" s="2"/>
    </row>
    <row r="18" spans="1:161" ht="25.5">
      <c r="A18" s="40" t="s">
        <v>22</v>
      </c>
      <c r="B18" s="41" t="s">
        <v>23</v>
      </c>
      <c r="C18" s="10">
        <f>C19+C20+C22+C23+C24+C21</f>
        <v>64459</v>
      </c>
      <c r="D18" s="10">
        <f>D19+D20+D22+D23+D24+D21</f>
        <v>13230</v>
      </c>
      <c r="E18" s="10">
        <f>E19+E20+E22+E23+E24+E21</f>
        <v>14055.26</v>
      </c>
      <c r="F18" s="10">
        <f>F19+F20+F22+F23+F24+F21</f>
        <v>4722.34</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2"/>
      <c r="FE18" s="2"/>
    </row>
    <row r="19" spans="1:161" ht="25.5">
      <c r="A19" s="42" t="s">
        <v>24</v>
      </c>
      <c r="B19" s="43" t="s">
        <v>25</v>
      </c>
      <c r="C19" s="10">
        <v>64459</v>
      </c>
      <c r="D19" s="7">
        <v>13230</v>
      </c>
      <c r="E19" s="7">
        <f>4722.72+3505.48+3637.37</f>
        <v>11865.57</v>
      </c>
      <c r="F19" s="7">
        <v>3637.37</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2"/>
      <c r="FE19" s="2"/>
    </row>
    <row r="20" spans="1:161" ht="25.5">
      <c r="A20" s="42" t="s">
        <v>26</v>
      </c>
      <c r="B20" s="43" t="s">
        <v>27</v>
      </c>
      <c r="C20" s="10"/>
      <c r="D20" s="7"/>
      <c r="E20" s="7">
        <f>52.28+56.28+52.63</f>
        <v>161.19</v>
      </c>
      <c r="F20" s="7">
        <v>52.63</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2"/>
      <c r="FE20" s="2"/>
    </row>
    <row r="21" spans="1:161" ht="12.75">
      <c r="A21" s="42" t="s">
        <v>28</v>
      </c>
      <c r="B21" s="43" t="s">
        <v>29</v>
      </c>
      <c r="C21" s="10"/>
      <c r="D21" s="7"/>
      <c r="E21" s="7"/>
      <c r="F21" s="7"/>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2"/>
      <c r="FE21" s="2"/>
    </row>
    <row r="22" spans="1:161" ht="25.5">
      <c r="A22" s="42" t="s">
        <v>30</v>
      </c>
      <c r="B22" s="43" t="s">
        <v>31</v>
      </c>
      <c r="C22" s="10"/>
      <c r="D22" s="7"/>
      <c r="E22" s="7">
        <f>724.8+0.25+271.11+267.09+765.25</f>
        <v>2028.5</v>
      </c>
      <c r="F22" s="7">
        <f>267.09+765.25</f>
        <v>1032.34</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2"/>
      <c r="FE22" s="2"/>
    </row>
    <row r="23" spans="1:161" ht="25.5">
      <c r="A23" s="42" t="s">
        <v>32</v>
      </c>
      <c r="B23" s="43" t="s">
        <v>33</v>
      </c>
      <c r="C23" s="10"/>
      <c r="D23" s="7"/>
      <c r="E23" s="7"/>
      <c r="F23" s="7"/>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2"/>
      <c r="FE23" s="2"/>
    </row>
    <row r="24" spans="1:161" ht="43.5" customHeight="1">
      <c r="A24" s="42" t="s">
        <v>34</v>
      </c>
      <c r="B24" s="44" t="s">
        <v>35</v>
      </c>
      <c r="C24" s="10"/>
      <c r="D24" s="7"/>
      <c r="E24" s="7"/>
      <c r="F24" s="7"/>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2"/>
      <c r="FE24" s="2"/>
    </row>
    <row r="25" spans="1:161" ht="12.75">
      <c r="A25" s="40" t="s">
        <v>36</v>
      </c>
      <c r="B25" s="41" t="s">
        <v>37</v>
      </c>
      <c r="C25" s="10">
        <f>C26+C32+C43+C33+C34+C35+C36+C37+C38+C39+C40+C41+C42</f>
        <v>72329</v>
      </c>
      <c r="D25" s="10">
        <f>D26+D32+D43+D33+D34+D35+D36+D37+D38+D39+D40+D41+D42</f>
        <v>14708</v>
      </c>
      <c r="E25" s="10">
        <f>E26+E32+E43+E33+E34+E35+E36+E37+E38+E39+E40+E41+E42</f>
        <v>16195.34</v>
      </c>
      <c r="F25" s="10">
        <f>F26+F32+F43+F33+F34+F35+F36+F37+F38+F39+F40+F41+F42</f>
        <v>5321.370000000002</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2"/>
      <c r="FE25" s="2"/>
    </row>
    <row r="26" spans="1:161" ht="25.5">
      <c r="A26" s="40" t="s">
        <v>38</v>
      </c>
      <c r="B26" s="41" t="s">
        <v>39</v>
      </c>
      <c r="C26" s="10">
        <f>C27+C28+C29+C30+C31</f>
        <v>70761</v>
      </c>
      <c r="D26" s="10">
        <f>D27+D28+D29+D30+D31</f>
        <v>14346</v>
      </c>
      <c r="E26" s="10">
        <f>E27+E28+E29+E30+E31</f>
        <v>15797.49</v>
      </c>
      <c r="F26" s="10">
        <f>F27+F28+F29+F30+F31</f>
        <v>5148.630000000001</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2"/>
      <c r="FE26" s="2"/>
    </row>
    <row r="27" spans="1:161" ht="25.5">
      <c r="A27" s="42" t="s">
        <v>40</v>
      </c>
      <c r="B27" s="43" t="s">
        <v>41</v>
      </c>
      <c r="C27" s="10">
        <v>70761</v>
      </c>
      <c r="D27" s="7">
        <v>14346</v>
      </c>
      <c r="E27" s="7">
        <f>5038.48+3689.16+3782.26</f>
        <v>12509.9</v>
      </c>
      <c r="F27" s="7">
        <v>3782.26</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2"/>
      <c r="FE27" s="2"/>
    </row>
    <row r="28" spans="1:161" ht="45">
      <c r="A28" s="42" t="s">
        <v>42</v>
      </c>
      <c r="B28" s="45" t="s">
        <v>43</v>
      </c>
      <c r="C28" s="10"/>
      <c r="D28" s="7"/>
      <c r="E28" s="7">
        <f>504.48+343.99+881.6</f>
        <v>1730.0700000000002</v>
      </c>
      <c r="F28" s="7">
        <v>881.6</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2"/>
      <c r="FE28" s="2"/>
    </row>
    <row r="29" spans="1:161" ht="27.75" customHeight="1">
      <c r="A29" s="42" t="s">
        <v>44</v>
      </c>
      <c r="B29" s="43" t="s">
        <v>45</v>
      </c>
      <c r="C29" s="10"/>
      <c r="D29" s="7"/>
      <c r="E29" s="7">
        <f>0.3+1.51+0.22</f>
        <v>2.0300000000000002</v>
      </c>
      <c r="F29" s="7">
        <v>0.22</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2"/>
      <c r="FE29" s="2"/>
    </row>
    <row r="30" spans="1:161" ht="12.75">
      <c r="A30" s="42" t="s">
        <v>46</v>
      </c>
      <c r="B30" s="43" t="s">
        <v>47</v>
      </c>
      <c r="C30" s="10"/>
      <c r="D30" s="7"/>
      <c r="E30" s="7">
        <f>590.3+480.64+484.55</f>
        <v>1555.49</v>
      </c>
      <c r="F30" s="7">
        <v>484.55</v>
      </c>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2"/>
      <c r="FE30" s="2"/>
    </row>
    <row r="31" spans="1:161" ht="12.75">
      <c r="A31" s="42" t="s">
        <v>48</v>
      </c>
      <c r="B31" s="43" t="s">
        <v>49</v>
      </c>
      <c r="C31" s="10"/>
      <c r="D31" s="7"/>
      <c r="E31" s="7"/>
      <c r="F31" s="7"/>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2"/>
      <c r="FE31" s="2"/>
    </row>
    <row r="32" spans="1:161" ht="12.75">
      <c r="A32" s="42" t="s">
        <v>50</v>
      </c>
      <c r="B32" s="43" t="s">
        <v>51</v>
      </c>
      <c r="C32" s="10"/>
      <c r="D32" s="7"/>
      <c r="E32" s="7"/>
      <c r="F32" s="7"/>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2"/>
      <c r="FE32" s="2"/>
    </row>
    <row r="33" spans="1:161" ht="24">
      <c r="A33" s="42" t="s">
        <v>52</v>
      </c>
      <c r="B33" s="46" t="s">
        <v>53</v>
      </c>
      <c r="C33" s="10"/>
      <c r="D33" s="7"/>
      <c r="E33" s="7"/>
      <c r="F33" s="7"/>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2"/>
      <c r="FE33" s="2"/>
    </row>
    <row r="34" spans="1:161" ht="38.25">
      <c r="A34" s="42" t="s">
        <v>54</v>
      </c>
      <c r="B34" s="43" t="s">
        <v>55</v>
      </c>
      <c r="C34" s="10">
        <v>4</v>
      </c>
      <c r="D34" s="7">
        <v>1</v>
      </c>
      <c r="E34" s="7">
        <f>0.3-0.07+0.02</f>
        <v>0.24999999999999997</v>
      </c>
      <c r="F34" s="7">
        <v>0.02</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2"/>
      <c r="FE34" s="2"/>
    </row>
    <row r="35" spans="1:161" ht="51">
      <c r="A35" s="42" t="s">
        <v>56</v>
      </c>
      <c r="B35" s="43" t="s">
        <v>57</v>
      </c>
      <c r="C35" s="10">
        <v>815</v>
      </c>
      <c r="D35" s="7">
        <v>166</v>
      </c>
      <c r="E35" s="7">
        <f>80.23+8.87+18.14</f>
        <v>107.24000000000001</v>
      </c>
      <c r="F35" s="7">
        <v>18.14</v>
      </c>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2"/>
      <c r="FE35" s="2"/>
    </row>
    <row r="36" spans="1:161" ht="38.25">
      <c r="A36" s="42" t="s">
        <v>58</v>
      </c>
      <c r="B36" s="43" t="s">
        <v>59</v>
      </c>
      <c r="C36" s="10"/>
      <c r="D36" s="7"/>
      <c r="E36" s="7"/>
      <c r="F36" s="7"/>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2"/>
      <c r="FE36" s="2"/>
    </row>
    <row r="37" spans="1:161" ht="38.25">
      <c r="A37" s="42" t="s">
        <v>60</v>
      </c>
      <c r="B37" s="43" t="s">
        <v>61</v>
      </c>
      <c r="C37" s="10"/>
      <c r="D37" s="7"/>
      <c r="E37" s="7"/>
      <c r="F37" s="7"/>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2"/>
      <c r="FE37" s="2"/>
    </row>
    <row r="38" spans="1:161" ht="38.25">
      <c r="A38" s="42" t="s">
        <v>62</v>
      </c>
      <c r="B38" s="43" t="s">
        <v>63</v>
      </c>
      <c r="C38" s="10"/>
      <c r="D38" s="7"/>
      <c r="E38" s="7"/>
      <c r="F38" s="7"/>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2"/>
      <c r="FE38" s="2"/>
    </row>
    <row r="39" spans="1:161" ht="38.25">
      <c r="A39" s="42" t="s">
        <v>64</v>
      </c>
      <c r="B39" s="43" t="s">
        <v>65</v>
      </c>
      <c r="C39" s="10"/>
      <c r="D39" s="7"/>
      <c r="E39" s="7"/>
      <c r="F39" s="7"/>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2"/>
      <c r="FE39" s="2"/>
    </row>
    <row r="40" spans="1:161" ht="25.5">
      <c r="A40" s="42" t="s">
        <v>66</v>
      </c>
      <c r="B40" s="43" t="s">
        <v>67</v>
      </c>
      <c r="C40" s="10">
        <v>15</v>
      </c>
      <c r="D40" s="7">
        <v>11</v>
      </c>
      <c r="E40" s="7">
        <f>20.92+1.13+1.11</f>
        <v>23.16</v>
      </c>
      <c r="F40" s="7">
        <v>1.11</v>
      </c>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2"/>
      <c r="FE40" s="2"/>
    </row>
    <row r="41" spans="1:161" ht="30" customHeight="1">
      <c r="A41" s="42" t="s">
        <v>68</v>
      </c>
      <c r="B41" s="43" t="s">
        <v>69</v>
      </c>
      <c r="C41" s="10">
        <v>734</v>
      </c>
      <c r="D41" s="7">
        <v>184</v>
      </c>
      <c r="E41" s="7">
        <f>43.76+24.94+139.97</f>
        <v>208.67000000000002</v>
      </c>
      <c r="F41" s="7">
        <v>139.97</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2"/>
      <c r="FE41" s="2"/>
    </row>
    <row r="42" spans="1:161" ht="30" customHeight="1">
      <c r="A42" s="42"/>
      <c r="B42" s="43" t="s">
        <v>70</v>
      </c>
      <c r="C42" s="10"/>
      <c r="D42" s="7"/>
      <c r="E42" s="7">
        <f>10.9+34.13+13.5</f>
        <v>58.53</v>
      </c>
      <c r="F42" s="7">
        <v>13.5</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2"/>
      <c r="FE42" s="2"/>
    </row>
    <row r="43" spans="1:161" ht="12.75">
      <c r="A43" s="42" t="s">
        <v>71</v>
      </c>
      <c r="B43" s="43" t="s">
        <v>72</v>
      </c>
      <c r="C43" s="10"/>
      <c r="D43" s="7"/>
      <c r="E43" s="7"/>
      <c r="F43" s="7"/>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2"/>
      <c r="FE43" s="2"/>
    </row>
    <row r="44" spans="1:161" ht="12.75">
      <c r="A44" s="40" t="s">
        <v>73</v>
      </c>
      <c r="B44" s="41" t="s">
        <v>74</v>
      </c>
      <c r="C44" s="10">
        <f>+C45+C50</f>
        <v>210</v>
      </c>
      <c r="D44" s="10">
        <f>+D45+D50</f>
        <v>29</v>
      </c>
      <c r="E44" s="10">
        <f>+E45+E50</f>
        <v>132.07999999999998</v>
      </c>
      <c r="F44" s="10">
        <f>+F45+F50</f>
        <v>37.33</v>
      </c>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2"/>
      <c r="FE44" s="2"/>
    </row>
    <row r="45" spans="1:161" ht="12.75">
      <c r="A45" s="40" t="s">
        <v>75</v>
      </c>
      <c r="B45" s="41" t="s">
        <v>76</v>
      </c>
      <c r="C45" s="10">
        <f>+C46+C48</f>
        <v>0</v>
      </c>
      <c r="D45" s="10">
        <f>+D46+D48</f>
        <v>0</v>
      </c>
      <c r="E45" s="10">
        <f>+E46+E48</f>
        <v>0</v>
      </c>
      <c r="F45" s="10">
        <f>+F46+F48</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2"/>
      <c r="FE45" s="2"/>
    </row>
    <row r="46" spans="1:161" ht="12.75">
      <c r="A46" s="40" t="s">
        <v>77</v>
      </c>
      <c r="B46" s="41" t="s">
        <v>78</v>
      </c>
      <c r="C46" s="10">
        <f>+C47</f>
        <v>0</v>
      </c>
      <c r="D46" s="10">
        <f>+D47</f>
        <v>0</v>
      </c>
      <c r="E46" s="10">
        <f>+E47</f>
        <v>0</v>
      </c>
      <c r="F46" s="10">
        <f>+F47</f>
        <v>0</v>
      </c>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2"/>
      <c r="FE46" s="2"/>
    </row>
    <row r="47" spans="1:161" ht="12.75">
      <c r="A47" s="42" t="s">
        <v>79</v>
      </c>
      <c r="B47" s="43" t="s">
        <v>80</v>
      </c>
      <c r="C47" s="10"/>
      <c r="D47" s="7"/>
      <c r="E47" s="7"/>
      <c r="F47" s="7"/>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2"/>
      <c r="FE47" s="2"/>
    </row>
    <row r="48" spans="1:161" ht="12.75">
      <c r="A48" s="40" t="s">
        <v>81</v>
      </c>
      <c r="B48" s="41" t="s">
        <v>82</v>
      </c>
      <c r="C48" s="10">
        <f>+C49</f>
        <v>0</v>
      </c>
      <c r="D48" s="10">
        <f>+D49</f>
        <v>0</v>
      </c>
      <c r="E48" s="10">
        <f>+E49</f>
        <v>0</v>
      </c>
      <c r="F48" s="10">
        <f>+F49</f>
        <v>0</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2"/>
      <c r="FE48" s="2"/>
    </row>
    <row r="49" spans="1:161" ht="12.75">
      <c r="A49" s="42" t="s">
        <v>83</v>
      </c>
      <c r="B49" s="43" t="s">
        <v>84</v>
      </c>
      <c r="C49" s="10"/>
      <c r="D49" s="7"/>
      <c r="E49" s="7"/>
      <c r="F49" s="7"/>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2"/>
      <c r="FE49" s="2"/>
    </row>
    <row r="50" spans="1:172" s="12" customFormat="1" ht="12.75">
      <c r="A50" s="47" t="s">
        <v>85</v>
      </c>
      <c r="B50" s="41" t="s">
        <v>86</v>
      </c>
      <c r="C50" s="10">
        <f>+C51+C55</f>
        <v>210</v>
      </c>
      <c r="D50" s="10">
        <f>+D51+D55</f>
        <v>29</v>
      </c>
      <c r="E50" s="10">
        <f>+E51+E55</f>
        <v>132.07999999999998</v>
      </c>
      <c r="F50" s="10">
        <f>+F51+F55</f>
        <v>37.33</v>
      </c>
      <c r="G50" s="35"/>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11"/>
      <c r="FG50" s="11"/>
      <c r="FH50" s="11"/>
      <c r="FI50" s="11"/>
      <c r="FJ50" s="11"/>
      <c r="FK50" s="11"/>
      <c r="FL50" s="11"/>
      <c r="FM50" s="11"/>
      <c r="FN50" s="11"/>
      <c r="FO50" s="11"/>
      <c r="FP50" s="11"/>
    </row>
    <row r="51" spans="1:161" ht="12.75">
      <c r="A51" s="40" t="s">
        <v>87</v>
      </c>
      <c r="B51" s="41" t="s">
        <v>88</v>
      </c>
      <c r="C51" s="10">
        <f>C54+C52+C53</f>
        <v>210</v>
      </c>
      <c r="D51" s="10">
        <f>D54+D52+D53</f>
        <v>29</v>
      </c>
      <c r="E51" s="10">
        <f>E54+E52+E53</f>
        <v>132.07999999999998</v>
      </c>
      <c r="F51" s="10">
        <f>F54+F52+F53</f>
        <v>37.33</v>
      </c>
      <c r="G51" s="35"/>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2"/>
      <c r="FE51" s="2"/>
    </row>
    <row r="52" spans="1:161" ht="12.75">
      <c r="A52" s="105" t="s">
        <v>348</v>
      </c>
      <c r="B52" s="41" t="s">
        <v>89</v>
      </c>
      <c r="C52" s="10"/>
      <c r="D52" s="10"/>
      <c r="E52" s="10"/>
      <c r="F52" s="10"/>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2"/>
      <c r="FE52" s="2"/>
    </row>
    <row r="53" spans="1:161" ht="14.25" customHeight="1">
      <c r="A53" s="105" t="s">
        <v>349</v>
      </c>
      <c r="B53" s="107" t="s">
        <v>350</v>
      </c>
      <c r="C53" s="10"/>
      <c r="D53" s="10"/>
      <c r="E53" s="7">
        <f>14.78+29.63+23.06</f>
        <v>67.47</v>
      </c>
      <c r="F53" s="7">
        <v>23.06</v>
      </c>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2"/>
      <c r="FE53" s="2"/>
    </row>
    <row r="54" spans="1:161" ht="12.75">
      <c r="A54" s="42" t="s">
        <v>90</v>
      </c>
      <c r="B54" s="48" t="s">
        <v>91</v>
      </c>
      <c r="C54" s="10">
        <v>210</v>
      </c>
      <c r="D54" s="7">
        <v>29</v>
      </c>
      <c r="E54" s="7">
        <f>36.99+13.35+14.27</f>
        <v>64.61</v>
      </c>
      <c r="F54" s="7">
        <v>14.27</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2"/>
      <c r="FE54" s="2"/>
    </row>
    <row r="55" spans="1:161" ht="12.75">
      <c r="A55" s="40" t="s">
        <v>92</v>
      </c>
      <c r="B55" s="41" t="s">
        <v>93</v>
      </c>
      <c r="C55" s="10">
        <f>C56</f>
        <v>0</v>
      </c>
      <c r="D55" s="10">
        <f>D56</f>
        <v>0</v>
      </c>
      <c r="E55" s="10">
        <f>E56</f>
        <v>0</v>
      </c>
      <c r="F55" s="10">
        <f>F56</f>
        <v>0</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2"/>
      <c r="FE55" s="2"/>
    </row>
    <row r="56" spans="1:161" ht="12.75">
      <c r="A56" s="42" t="s">
        <v>94</v>
      </c>
      <c r="B56" s="48" t="s">
        <v>95</v>
      </c>
      <c r="C56" s="10"/>
      <c r="D56" s="7"/>
      <c r="E56" s="7"/>
      <c r="F56" s="7"/>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2"/>
      <c r="FE56" s="2"/>
    </row>
    <row r="57" spans="1:161" ht="12.75">
      <c r="A57" s="40" t="s">
        <v>96</v>
      </c>
      <c r="B57" s="41" t="s">
        <v>97</v>
      </c>
      <c r="C57" s="10">
        <f>+C58</f>
        <v>2442.6</v>
      </c>
      <c r="D57" s="10">
        <f>+D58</f>
        <v>858.6</v>
      </c>
      <c r="E57" s="10">
        <f>+E58</f>
        <v>616.96</v>
      </c>
      <c r="F57" s="10">
        <f>+F58</f>
        <v>213.32</v>
      </c>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2"/>
      <c r="FE57" s="2"/>
    </row>
    <row r="58" spans="1:161" ht="25.5">
      <c r="A58" s="40" t="s">
        <v>98</v>
      </c>
      <c r="B58" s="41" t="s">
        <v>99</v>
      </c>
      <c r="C58" s="10">
        <f>+C59+C70</f>
        <v>2442.6</v>
      </c>
      <c r="D58" s="10">
        <f>+D59+D70</f>
        <v>858.6</v>
      </c>
      <c r="E58" s="10">
        <f>+E59+E70</f>
        <v>616.96</v>
      </c>
      <c r="F58" s="10">
        <f>+F59+F70</f>
        <v>213.32</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2"/>
      <c r="FE58" s="2"/>
    </row>
    <row r="59" spans="1:161" ht="12.75">
      <c r="A59" s="40" t="s">
        <v>100</v>
      </c>
      <c r="B59" s="41" t="s">
        <v>101</v>
      </c>
      <c r="C59" s="10">
        <f>C60+C61+C62+C63+C65+C66+C67+C68+C64+C69</f>
        <v>1785.6</v>
      </c>
      <c r="D59" s="10">
        <f>D60+D61+D62+D63+D65+D66+D67+D68+D64+D69</f>
        <v>551.6</v>
      </c>
      <c r="E59" s="10">
        <f>E60+E61+E62+E63+E65+E66+E67+E68+E64+E69</f>
        <v>527.04</v>
      </c>
      <c r="F59" s="10">
        <f>F60+F61+F62+F63+F65+F66+F67+F68+F64+F69</f>
        <v>178.76999999999998</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2"/>
      <c r="FE59" s="2"/>
    </row>
    <row r="60" spans="1:161" ht="25.5">
      <c r="A60" s="42" t="s">
        <v>102</v>
      </c>
      <c r="B60" s="48" t="s">
        <v>103</v>
      </c>
      <c r="C60" s="10"/>
      <c r="D60" s="7"/>
      <c r="E60" s="7"/>
      <c r="F60" s="7"/>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2"/>
      <c r="FE60" s="2"/>
    </row>
    <row r="61" spans="1:161" ht="25.5">
      <c r="A61" s="42" t="s">
        <v>104</v>
      </c>
      <c r="B61" s="48" t="s">
        <v>105</v>
      </c>
      <c r="C61" s="10">
        <v>33</v>
      </c>
      <c r="D61" s="7">
        <v>28</v>
      </c>
      <c r="E61" s="7">
        <f>55.45+54.49+55</f>
        <v>164.94</v>
      </c>
      <c r="F61" s="7">
        <v>55</v>
      </c>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2"/>
      <c r="FE61" s="2"/>
    </row>
    <row r="62" spans="1:161" ht="25.5">
      <c r="A62" s="49" t="s">
        <v>106</v>
      </c>
      <c r="B62" s="48" t="s">
        <v>107</v>
      </c>
      <c r="C62" s="10"/>
      <c r="D62" s="7"/>
      <c r="E62" s="7"/>
      <c r="F62" s="7"/>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2"/>
      <c r="FE62" s="2"/>
    </row>
    <row r="63" spans="1:161" ht="25.5">
      <c r="A63" s="42" t="s">
        <v>108</v>
      </c>
      <c r="B63" s="50" t="s">
        <v>109</v>
      </c>
      <c r="C63" s="10">
        <v>1431</v>
      </c>
      <c r="D63" s="7">
        <v>352</v>
      </c>
      <c r="E63" s="7">
        <f>117.13+121.2+123.77</f>
        <v>362.09999999999997</v>
      </c>
      <c r="F63" s="7">
        <v>123.77</v>
      </c>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2"/>
      <c r="FE63" s="2"/>
    </row>
    <row r="64" spans="1:161" ht="12.75">
      <c r="A64" s="42" t="s">
        <v>110</v>
      </c>
      <c r="B64" s="50" t="s">
        <v>111</v>
      </c>
      <c r="C64" s="10"/>
      <c r="D64" s="7"/>
      <c r="E64" s="7"/>
      <c r="F64" s="7"/>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2"/>
      <c r="FE64" s="2"/>
    </row>
    <row r="65" spans="1:161" ht="25.5">
      <c r="A65" s="42" t="s">
        <v>112</v>
      </c>
      <c r="B65" s="50" t="s">
        <v>113</v>
      </c>
      <c r="C65" s="10"/>
      <c r="D65" s="7"/>
      <c r="E65" s="7"/>
      <c r="F65" s="7"/>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2"/>
      <c r="FE65" s="2"/>
    </row>
    <row r="66" spans="1:161" ht="25.5">
      <c r="A66" s="42" t="s">
        <v>114</v>
      </c>
      <c r="B66" s="50" t="s">
        <v>115</v>
      </c>
      <c r="C66" s="10"/>
      <c r="D66" s="7"/>
      <c r="E66" s="7"/>
      <c r="F66" s="7"/>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2"/>
      <c r="FE66" s="2"/>
    </row>
    <row r="67" spans="1:161" ht="25.5">
      <c r="A67" s="42" t="s">
        <v>116</v>
      </c>
      <c r="B67" s="50" t="s">
        <v>117</v>
      </c>
      <c r="C67" s="10"/>
      <c r="D67" s="7"/>
      <c r="E67" s="7"/>
      <c r="F67" s="7"/>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2"/>
      <c r="FE67" s="2"/>
    </row>
    <row r="68" spans="1:161" ht="51">
      <c r="A68" s="42" t="s">
        <v>118</v>
      </c>
      <c r="B68" s="50" t="s">
        <v>119</v>
      </c>
      <c r="C68" s="10"/>
      <c r="D68" s="7"/>
      <c r="E68" s="7"/>
      <c r="F68" s="7"/>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2"/>
      <c r="FE68" s="2"/>
    </row>
    <row r="69" spans="1:161" ht="25.5">
      <c r="A69" s="42" t="s">
        <v>120</v>
      </c>
      <c r="B69" s="50" t="s">
        <v>121</v>
      </c>
      <c r="C69" s="10">
        <v>321.6</v>
      </c>
      <c r="D69" s="7">
        <v>171.6</v>
      </c>
      <c r="E69" s="7"/>
      <c r="F69" s="7"/>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2"/>
      <c r="FE69" s="2"/>
    </row>
    <row r="70" spans="1:161" ht="12.75">
      <c r="A70" s="40" t="s">
        <v>122</v>
      </c>
      <c r="B70" s="41" t="s">
        <v>123</v>
      </c>
      <c r="C70" s="10">
        <f>+C71+C72+C73+C74+C75+C76+C77+C78</f>
        <v>657</v>
      </c>
      <c r="D70" s="10">
        <f>+D71+D72+D73+D74+D75+D76+D77+D78</f>
        <v>307</v>
      </c>
      <c r="E70" s="10">
        <f>+E71+E72+E73+E74+E75+E76+E77+E78</f>
        <v>89.92000000000002</v>
      </c>
      <c r="F70" s="10">
        <f>+F71+F72+F73+F74+F75+F76+F77+F78</f>
        <v>34.55</v>
      </c>
      <c r="G70" s="35"/>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2"/>
      <c r="FE70" s="2"/>
    </row>
    <row r="71" spans="1:161" ht="25.5">
      <c r="A71" s="42" t="s">
        <v>124</v>
      </c>
      <c r="B71" s="43" t="s">
        <v>125</v>
      </c>
      <c r="C71" s="10"/>
      <c r="D71" s="7"/>
      <c r="E71" s="7"/>
      <c r="F71" s="7"/>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2"/>
      <c r="FE71" s="2"/>
    </row>
    <row r="72" spans="1:161" ht="25.5">
      <c r="A72" s="42" t="s">
        <v>126</v>
      </c>
      <c r="B72" s="51" t="s">
        <v>109</v>
      </c>
      <c r="C72" s="10"/>
      <c r="D72" s="7"/>
      <c r="E72" s="7"/>
      <c r="F72" s="7"/>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2"/>
      <c r="FE72" s="2"/>
    </row>
    <row r="73" spans="1:161" ht="38.25">
      <c r="A73" s="42" t="s">
        <v>127</v>
      </c>
      <c r="B73" s="43" t="s">
        <v>128</v>
      </c>
      <c r="C73" s="10"/>
      <c r="D73" s="7"/>
      <c r="E73" s="7">
        <f>0.03</f>
        <v>0.03</v>
      </c>
      <c r="F73" s="7">
        <v>0</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2"/>
      <c r="FE73" s="2"/>
    </row>
    <row r="74" spans="1:161" ht="38.25">
      <c r="A74" s="42" t="s">
        <v>129</v>
      </c>
      <c r="B74" s="43" t="s">
        <v>130</v>
      </c>
      <c r="C74" s="10">
        <v>1</v>
      </c>
      <c r="D74" s="7"/>
      <c r="E74" s="7">
        <f>0.03+0.03</f>
        <v>0.06</v>
      </c>
      <c r="F74" s="7">
        <v>0.03</v>
      </c>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2"/>
      <c r="FE74" s="2"/>
    </row>
    <row r="75" spans="1:161" ht="25.5">
      <c r="A75" s="42" t="s">
        <v>131</v>
      </c>
      <c r="B75" s="43" t="s">
        <v>113</v>
      </c>
      <c r="C75" s="10"/>
      <c r="D75" s="7"/>
      <c r="E75" s="7">
        <f>28.46+26.16+34.15</f>
        <v>88.77000000000001</v>
      </c>
      <c r="F75" s="7">
        <v>34.15</v>
      </c>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2"/>
      <c r="FE75" s="2"/>
    </row>
    <row r="76" spans="1:88" ht="25.5">
      <c r="A76" s="46" t="s">
        <v>132</v>
      </c>
      <c r="B76" s="52" t="s">
        <v>133</v>
      </c>
      <c r="C76" s="10">
        <v>655</v>
      </c>
      <c r="D76" s="7">
        <v>306</v>
      </c>
      <c r="E76" s="7">
        <v>0</v>
      </c>
      <c r="F76" s="7"/>
      <c r="AP76" s="2"/>
      <c r="BP76" s="2"/>
      <c r="BQ76" s="2"/>
      <c r="BR76" s="2"/>
      <c r="CJ76" s="2"/>
    </row>
    <row r="77" spans="1:172" s="25" customFormat="1" ht="51">
      <c r="A77" s="43" t="s">
        <v>134</v>
      </c>
      <c r="B77" s="53" t="s">
        <v>135</v>
      </c>
      <c r="C77" s="10">
        <v>1</v>
      </c>
      <c r="D77" s="7">
        <v>1</v>
      </c>
      <c r="E77" s="7">
        <f>0.46+0.23+0.37</f>
        <v>1.06</v>
      </c>
      <c r="F77" s="7">
        <v>0.37</v>
      </c>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29"/>
      <c r="BQ77" s="29"/>
      <c r="BR77" s="29"/>
      <c r="BS77" s="19"/>
      <c r="BT77" s="19"/>
      <c r="BU77" s="19"/>
      <c r="BV77" s="19"/>
      <c r="BW77" s="19"/>
      <c r="BX77" s="19"/>
      <c r="BY77" s="19"/>
      <c r="BZ77" s="19"/>
      <c r="CA77" s="19"/>
      <c r="CB77" s="19"/>
      <c r="CC77" s="19"/>
      <c r="CD77" s="19"/>
      <c r="CE77" s="19"/>
      <c r="CF77" s="19"/>
      <c r="CG77" s="19"/>
      <c r="CH77" s="19"/>
      <c r="CI77" s="19"/>
      <c r="CJ77" s="2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row>
    <row r="78" spans="1:172" s="25" customFormat="1" ht="25.5">
      <c r="A78" s="43" t="s">
        <v>136</v>
      </c>
      <c r="B78" s="54" t="s">
        <v>137</v>
      </c>
      <c r="C78" s="10"/>
      <c r="D78" s="7"/>
      <c r="E78" s="7"/>
      <c r="F78" s="7"/>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29"/>
      <c r="BQ78" s="29"/>
      <c r="BR78" s="29"/>
      <c r="BS78" s="19"/>
      <c r="BT78" s="19"/>
      <c r="BU78" s="19"/>
      <c r="BV78" s="19"/>
      <c r="BW78" s="19"/>
      <c r="BX78" s="19"/>
      <c r="BY78" s="19"/>
      <c r="BZ78" s="19"/>
      <c r="CA78" s="19"/>
      <c r="CB78" s="19"/>
      <c r="CC78" s="19"/>
      <c r="CD78" s="19"/>
      <c r="CE78" s="19"/>
      <c r="CF78" s="19"/>
      <c r="CG78" s="19"/>
      <c r="CH78" s="19"/>
      <c r="CI78" s="19"/>
      <c r="CJ78" s="2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row>
    <row r="79" spans="1:172" s="25" customFormat="1" ht="14.25">
      <c r="A79" s="100"/>
      <c r="B79" s="103"/>
      <c r="C79" s="101"/>
      <c r="D79" s="102"/>
      <c r="E79" s="102"/>
      <c r="F79" s="102"/>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29"/>
      <c r="BQ79" s="29"/>
      <c r="BR79" s="29"/>
      <c r="BS79" s="19"/>
      <c r="BT79" s="19"/>
      <c r="BU79" s="19"/>
      <c r="BV79" s="19"/>
      <c r="BW79" s="19"/>
      <c r="BX79" s="19"/>
      <c r="BY79" s="19"/>
      <c r="BZ79" s="19"/>
      <c r="CA79" s="19"/>
      <c r="CB79" s="19"/>
      <c r="CC79" s="19"/>
      <c r="CD79" s="19"/>
      <c r="CE79" s="19"/>
      <c r="CF79" s="19"/>
      <c r="CG79" s="19"/>
      <c r="CH79" s="19"/>
      <c r="CI79" s="19"/>
      <c r="CJ79" s="2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row>
    <row r="80" spans="1:172" s="25" customFormat="1" ht="14.25">
      <c r="A80" s="100"/>
      <c r="B80" s="103"/>
      <c r="C80" s="101"/>
      <c r="D80" s="102"/>
      <c r="E80" s="102"/>
      <c r="F80" s="102"/>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29"/>
      <c r="BQ80" s="29"/>
      <c r="BR80" s="29"/>
      <c r="BS80" s="19"/>
      <c r="BT80" s="19"/>
      <c r="BU80" s="19"/>
      <c r="BV80" s="19"/>
      <c r="BW80" s="19"/>
      <c r="BX80" s="19"/>
      <c r="BY80" s="19"/>
      <c r="BZ80" s="19"/>
      <c r="CA80" s="19"/>
      <c r="CB80" s="19"/>
      <c r="CC80" s="19"/>
      <c r="CD80" s="19"/>
      <c r="CE80" s="19"/>
      <c r="CF80" s="19"/>
      <c r="CG80" s="19"/>
      <c r="CH80" s="19"/>
      <c r="CI80" s="19"/>
      <c r="CJ80" s="2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row>
    <row r="81" spans="1:172" s="25" customFormat="1" ht="14.25">
      <c r="A81" s="124" t="s">
        <v>138</v>
      </c>
      <c r="B81" s="124"/>
      <c r="C81" s="30"/>
      <c r="D81" s="30"/>
      <c r="G81" s="19"/>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29"/>
      <c r="BQ81" s="29"/>
      <c r="BR81" s="29"/>
      <c r="BS81" s="19"/>
      <c r="BT81" s="19"/>
      <c r="BU81" s="19"/>
      <c r="BV81" s="19"/>
      <c r="BW81" s="19"/>
      <c r="BX81" s="19"/>
      <c r="BY81" s="19"/>
      <c r="BZ81" s="19"/>
      <c r="CA81" s="19"/>
      <c r="CB81" s="19"/>
      <c r="CC81" s="19"/>
      <c r="CD81" s="19"/>
      <c r="CE81" s="19"/>
      <c r="CF81" s="19"/>
      <c r="CG81" s="19"/>
      <c r="CH81" s="19"/>
      <c r="CI81" s="19"/>
      <c r="CJ81" s="2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row>
    <row r="82" spans="1:172" s="25" customFormat="1" ht="12.75">
      <c r="A82" s="114"/>
      <c r="B82" s="12"/>
      <c r="C82" s="115"/>
      <c r="D82" s="115"/>
      <c r="E82" s="12"/>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29"/>
      <c r="BQ82" s="29"/>
      <c r="BR82" s="29"/>
      <c r="BS82" s="19"/>
      <c r="BT82" s="19"/>
      <c r="BU82" s="19"/>
      <c r="BV82" s="19"/>
      <c r="BW82" s="19"/>
      <c r="BX82" s="19"/>
      <c r="BY82" s="19"/>
      <c r="BZ82" s="19"/>
      <c r="CA82" s="19"/>
      <c r="CB82" s="19"/>
      <c r="CC82" s="19"/>
      <c r="CD82" s="19"/>
      <c r="CE82" s="19"/>
      <c r="CF82" s="19"/>
      <c r="CG82" s="19"/>
      <c r="CH82" s="19"/>
      <c r="CI82" s="19"/>
      <c r="CJ82" s="2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row>
    <row r="83" spans="1:172" s="31" customFormat="1" ht="15">
      <c r="A83" s="116"/>
      <c r="B83" s="117" t="s">
        <v>139</v>
      </c>
      <c r="C83" s="118"/>
      <c r="D83" s="118" t="s">
        <v>363</v>
      </c>
      <c r="E83" s="117"/>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c r="BI83" s="32"/>
      <c r="BJ83" s="32"/>
      <c r="BK83" s="32"/>
      <c r="BL83" s="32"/>
      <c r="BM83" s="32"/>
      <c r="BN83" s="32"/>
      <c r="BO83" s="32"/>
      <c r="BP83" s="33"/>
      <c r="BQ83" s="33"/>
      <c r="BR83" s="33"/>
      <c r="BS83" s="32"/>
      <c r="BT83" s="32"/>
      <c r="BU83" s="32"/>
      <c r="BV83" s="32"/>
      <c r="BW83" s="32"/>
      <c r="BX83" s="32"/>
      <c r="BY83" s="32"/>
      <c r="BZ83" s="32"/>
      <c r="CA83" s="32"/>
      <c r="CB83" s="32"/>
      <c r="CC83" s="32"/>
      <c r="CD83" s="32"/>
      <c r="CE83" s="32"/>
      <c r="CF83" s="32"/>
      <c r="CG83" s="32"/>
      <c r="CH83" s="32"/>
      <c r="CI83" s="32"/>
      <c r="CJ83" s="33"/>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c r="DM83" s="32"/>
      <c r="DN83" s="32"/>
      <c r="DO83" s="32"/>
      <c r="DP83" s="32"/>
      <c r="DQ83" s="32"/>
      <c r="DR83" s="32"/>
      <c r="DS83" s="32"/>
      <c r="DT83" s="32"/>
      <c r="DU83" s="32"/>
      <c r="DV83" s="32"/>
      <c r="DW83" s="32"/>
      <c r="DX83" s="32"/>
      <c r="DY83" s="32"/>
      <c r="DZ83" s="32"/>
      <c r="EA83" s="32"/>
      <c r="EB83" s="32"/>
      <c r="EC83" s="32"/>
      <c r="ED83" s="32"/>
      <c r="EE83" s="32"/>
      <c r="EF83" s="32"/>
      <c r="EG83" s="32"/>
      <c r="EH83" s="32"/>
      <c r="EI83" s="32"/>
      <c r="EJ83" s="32"/>
      <c r="EK83" s="32"/>
      <c r="EL83" s="32"/>
      <c r="EM83" s="32"/>
      <c r="EN83" s="32"/>
      <c r="EO83" s="32"/>
      <c r="EP83" s="32"/>
      <c r="EQ83" s="32"/>
      <c r="ER83" s="32"/>
      <c r="ES83" s="32"/>
      <c r="ET83" s="32"/>
      <c r="EU83" s="32"/>
      <c r="EV83" s="32"/>
      <c r="EW83" s="32"/>
      <c r="EX83" s="32"/>
      <c r="EY83" s="32"/>
      <c r="EZ83" s="32"/>
      <c r="FA83" s="32"/>
      <c r="FB83" s="32"/>
      <c r="FC83" s="32"/>
      <c r="FD83" s="32"/>
      <c r="FE83" s="32"/>
      <c r="FF83" s="32"/>
      <c r="FG83" s="32"/>
      <c r="FH83" s="32"/>
      <c r="FI83" s="32"/>
      <c r="FJ83" s="32"/>
      <c r="FK83" s="32"/>
      <c r="FL83" s="32"/>
      <c r="FM83" s="32"/>
      <c r="FN83" s="32"/>
      <c r="FO83" s="32"/>
      <c r="FP83" s="32"/>
    </row>
    <row r="84" spans="1:172" s="25" customFormat="1" ht="12.75">
      <c r="A84" s="114"/>
      <c r="B84" s="12" t="s">
        <v>362</v>
      </c>
      <c r="C84" s="115"/>
      <c r="D84" s="115" t="s">
        <v>364</v>
      </c>
      <c r="E84" s="12"/>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29"/>
      <c r="BQ84" s="29"/>
      <c r="BR84" s="29"/>
      <c r="BS84" s="19"/>
      <c r="BT84" s="19"/>
      <c r="BU84" s="19"/>
      <c r="BV84" s="19"/>
      <c r="BW84" s="19"/>
      <c r="BX84" s="19"/>
      <c r="BY84" s="19"/>
      <c r="BZ84" s="19"/>
      <c r="CA84" s="19"/>
      <c r="CB84" s="19"/>
      <c r="CC84" s="19"/>
      <c r="CD84" s="19"/>
      <c r="CE84" s="19"/>
      <c r="CF84" s="19"/>
      <c r="CG84" s="19"/>
      <c r="CH84" s="19"/>
      <c r="CI84" s="19"/>
      <c r="CJ84" s="2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row>
    <row r="85" spans="1:172" s="25" customFormat="1" ht="12.75">
      <c r="A85" s="114"/>
      <c r="B85" s="12"/>
      <c r="C85" s="115"/>
      <c r="D85" s="115"/>
      <c r="E85" s="12"/>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29"/>
      <c r="BQ85" s="29"/>
      <c r="BR85" s="29"/>
      <c r="BS85" s="19"/>
      <c r="BT85" s="19"/>
      <c r="BU85" s="19"/>
      <c r="BV85" s="19"/>
      <c r="BW85" s="19"/>
      <c r="BX85" s="19"/>
      <c r="BY85" s="19"/>
      <c r="BZ85" s="19"/>
      <c r="CA85" s="19"/>
      <c r="CB85" s="19"/>
      <c r="CC85" s="19"/>
      <c r="CD85" s="19"/>
      <c r="CE85" s="19"/>
      <c r="CF85" s="19"/>
      <c r="CG85" s="19"/>
      <c r="CH85" s="19"/>
      <c r="CI85" s="19"/>
      <c r="CJ85" s="2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row>
    <row r="86" spans="1:172" s="25" customFormat="1" ht="12.75">
      <c r="A86" s="13"/>
      <c r="C86" s="30"/>
      <c r="D86" s="30"/>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29"/>
      <c r="BQ86" s="29"/>
      <c r="BR86" s="29"/>
      <c r="BS86" s="19"/>
      <c r="BT86" s="19"/>
      <c r="BU86" s="19"/>
      <c r="BV86" s="19"/>
      <c r="BW86" s="19"/>
      <c r="BX86" s="19"/>
      <c r="BY86" s="19"/>
      <c r="BZ86" s="19"/>
      <c r="CA86" s="19"/>
      <c r="CB86" s="19"/>
      <c r="CC86" s="19"/>
      <c r="CD86" s="19"/>
      <c r="CE86" s="19"/>
      <c r="CF86" s="19"/>
      <c r="CG86" s="19"/>
      <c r="CH86" s="19"/>
      <c r="CI86" s="19"/>
      <c r="CJ86" s="2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row>
    <row r="87" spans="1:172" s="25" customFormat="1" ht="12.75">
      <c r="A87" s="13"/>
      <c r="C87" s="30"/>
      <c r="D87" s="30"/>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29"/>
      <c r="BQ87" s="29"/>
      <c r="BR87" s="29"/>
      <c r="BS87" s="19"/>
      <c r="BT87" s="19"/>
      <c r="BU87" s="19"/>
      <c r="BV87" s="19"/>
      <c r="BW87" s="19"/>
      <c r="BX87" s="19"/>
      <c r="BY87" s="19"/>
      <c r="BZ87" s="19"/>
      <c r="CA87" s="19"/>
      <c r="CB87" s="19"/>
      <c r="CC87" s="19"/>
      <c r="CD87" s="19"/>
      <c r="CE87" s="19"/>
      <c r="CF87" s="19"/>
      <c r="CG87" s="19"/>
      <c r="CH87" s="19"/>
      <c r="CI87" s="19"/>
      <c r="CJ87" s="2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row>
    <row r="88" spans="1:172" s="25" customFormat="1" ht="12.75">
      <c r="A88" s="13"/>
      <c r="C88" s="30"/>
      <c r="D88" s="30"/>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29"/>
      <c r="BQ88" s="29"/>
      <c r="BR88" s="29"/>
      <c r="BS88" s="19"/>
      <c r="BT88" s="19"/>
      <c r="BU88" s="19"/>
      <c r="BV88" s="19"/>
      <c r="BW88" s="19"/>
      <c r="BX88" s="19"/>
      <c r="BY88" s="19"/>
      <c r="BZ88" s="19"/>
      <c r="CA88" s="19"/>
      <c r="CB88" s="19"/>
      <c r="CC88" s="19"/>
      <c r="CD88" s="19"/>
      <c r="CE88" s="19"/>
      <c r="CF88" s="19"/>
      <c r="CG88" s="19"/>
      <c r="CH88" s="19"/>
      <c r="CI88" s="19"/>
      <c r="CJ88" s="2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row>
    <row r="89" spans="1:172" s="25" customFormat="1" ht="12.75">
      <c r="A89" s="13"/>
      <c r="C89" s="30"/>
      <c r="D89" s="30"/>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29"/>
      <c r="BQ89" s="29"/>
      <c r="BR89" s="29"/>
      <c r="BS89" s="19"/>
      <c r="BT89" s="19"/>
      <c r="BU89" s="19"/>
      <c r="BV89" s="19"/>
      <c r="BW89" s="19"/>
      <c r="BX89" s="19"/>
      <c r="BY89" s="19"/>
      <c r="BZ89" s="19"/>
      <c r="CA89" s="19"/>
      <c r="CB89" s="19"/>
      <c r="CC89" s="19"/>
      <c r="CD89" s="19"/>
      <c r="CE89" s="19"/>
      <c r="CF89" s="19"/>
      <c r="CG89" s="19"/>
      <c r="CH89" s="19"/>
      <c r="CI89" s="19"/>
      <c r="CJ89" s="2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row>
    <row r="90" spans="1:172" s="25" customFormat="1" ht="12.75">
      <c r="A90" s="13"/>
      <c r="C90" s="30"/>
      <c r="D90" s="30"/>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29"/>
      <c r="BQ90" s="29"/>
      <c r="BR90" s="29"/>
      <c r="BS90" s="19"/>
      <c r="BT90" s="19"/>
      <c r="BU90" s="19"/>
      <c r="BV90" s="19"/>
      <c r="BW90" s="19"/>
      <c r="BX90" s="19"/>
      <c r="BY90" s="19"/>
      <c r="BZ90" s="19"/>
      <c r="CA90" s="19"/>
      <c r="CB90" s="19"/>
      <c r="CC90" s="19"/>
      <c r="CD90" s="19"/>
      <c r="CE90" s="19"/>
      <c r="CF90" s="19"/>
      <c r="CG90" s="19"/>
      <c r="CH90" s="19"/>
      <c r="CI90" s="19"/>
      <c r="CJ90" s="2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row>
    <row r="91" spans="1:172" s="25" customFormat="1" ht="12.75">
      <c r="A91" s="13"/>
      <c r="C91" s="30"/>
      <c r="D91" s="30"/>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29"/>
      <c r="BQ91" s="29"/>
      <c r="BR91" s="29"/>
      <c r="BS91" s="19"/>
      <c r="BT91" s="19"/>
      <c r="BU91" s="19"/>
      <c r="BV91" s="19"/>
      <c r="BW91" s="19"/>
      <c r="BX91" s="19"/>
      <c r="BY91" s="19"/>
      <c r="BZ91" s="19"/>
      <c r="CA91" s="19"/>
      <c r="CB91" s="19"/>
      <c r="CC91" s="19"/>
      <c r="CD91" s="19"/>
      <c r="CE91" s="19"/>
      <c r="CF91" s="19"/>
      <c r="CG91" s="19"/>
      <c r="CH91" s="19"/>
      <c r="CI91" s="19"/>
      <c r="CJ91" s="2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row>
    <row r="92" spans="1:172" s="25" customFormat="1" ht="12.75">
      <c r="A92" s="13"/>
      <c r="C92" s="30"/>
      <c r="D92" s="30"/>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29"/>
      <c r="BQ92" s="29"/>
      <c r="BR92" s="29"/>
      <c r="BS92" s="19"/>
      <c r="BT92" s="19"/>
      <c r="BU92" s="19"/>
      <c r="BV92" s="19"/>
      <c r="BW92" s="19"/>
      <c r="BX92" s="19"/>
      <c r="BY92" s="19"/>
      <c r="BZ92" s="19"/>
      <c r="CA92" s="19"/>
      <c r="CB92" s="19"/>
      <c r="CC92" s="19"/>
      <c r="CD92" s="19"/>
      <c r="CE92" s="19"/>
      <c r="CF92" s="19"/>
      <c r="CG92" s="19"/>
      <c r="CH92" s="19"/>
      <c r="CI92" s="19"/>
      <c r="CJ92" s="2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row>
    <row r="93" spans="1:172" s="25" customFormat="1" ht="12.75">
      <c r="A93" s="13"/>
      <c r="C93" s="30"/>
      <c r="D93" s="30"/>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29"/>
      <c r="BQ93" s="29"/>
      <c r="BR93" s="29"/>
      <c r="BS93" s="19"/>
      <c r="BT93" s="19"/>
      <c r="BU93" s="19"/>
      <c r="BV93" s="19"/>
      <c r="BW93" s="19"/>
      <c r="BX93" s="19"/>
      <c r="BY93" s="19"/>
      <c r="BZ93" s="19"/>
      <c r="CA93" s="19"/>
      <c r="CB93" s="19"/>
      <c r="CC93" s="19"/>
      <c r="CD93" s="19"/>
      <c r="CE93" s="19"/>
      <c r="CF93" s="19"/>
      <c r="CG93" s="19"/>
      <c r="CH93" s="19"/>
      <c r="CI93" s="19"/>
      <c r="CJ93" s="2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row>
    <row r="94" spans="1:172" s="25" customFormat="1" ht="12.75">
      <c r="A94" s="13"/>
      <c r="C94" s="30"/>
      <c r="D94" s="30"/>
      <c r="G94" s="19"/>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2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row>
    <row r="95" spans="1:172" s="25" customFormat="1" ht="12" customHeight="1">
      <c r="A95" s="13"/>
      <c r="C95" s="30"/>
      <c r="D95" s="30"/>
      <c r="G95" s="19"/>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2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row>
    <row r="96" spans="1:172" s="25" customFormat="1" ht="12.75">
      <c r="A96" s="13"/>
      <c r="C96" s="30"/>
      <c r="D96" s="30"/>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2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row>
    <row r="97" spans="1:172" s="25" customFormat="1" ht="12.75">
      <c r="A97" s="13"/>
      <c r="C97" s="30"/>
      <c r="D97" s="30"/>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2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row>
    <row r="98" spans="1:172" s="25" customFormat="1" ht="12.75">
      <c r="A98" s="13"/>
      <c r="C98" s="30"/>
      <c r="D98" s="30"/>
      <c r="G98" s="19"/>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2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row>
    <row r="99" spans="1:172" s="25" customFormat="1" ht="12.75">
      <c r="A99" s="13"/>
      <c r="C99" s="30"/>
      <c r="D99" s="30"/>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2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row>
    <row r="100" spans="1:172" s="25" customFormat="1" ht="12.75">
      <c r="A100" s="13"/>
      <c r="C100" s="30"/>
      <c r="D100" s="30"/>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2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row>
    <row r="101" spans="1:172" s="25" customFormat="1" ht="12.75">
      <c r="A101" s="13"/>
      <c r="C101" s="30"/>
      <c r="D101" s="30"/>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U101" s="19"/>
      <c r="BV101" s="19"/>
      <c r="BW101" s="19"/>
      <c r="BX101" s="19"/>
      <c r="BY101" s="19"/>
      <c r="BZ101" s="19"/>
      <c r="CA101" s="19"/>
      <c r="CB101" s="19"/>
      <c r="CC101" s="19"/>
      <c r="CD101" s="19"/>
      <c r="CE101" s="19"/>
      <c r="CF101" s="19"/>
      <c r="CG101" s="19"/>
      <c r="CH101" s="19"/>
      <c r="CI101" s="19"/>
      <c r="CJ101" s="29"/>
      <c r="CK101" s="19"/>
      <c r="CL101" s="19"/>
      <c r="CM101" s="19"/>
      <c r="CN101" s="19"/>
      <c r="CO101" s="19"/>
      <c r="CP101" s="19"/>
      <c r="CQ101" s="19"/>
      <c r="CR101" s="19"/>
      <c r="CS101" s="19"/>
      <c r="CT101" s="19"/>
      <c r="CU101" s="19"/>
      <c r="CV101" s="19"/>
      <c r="CW101" s="19"/>
      <c r="CX101" s="19"/>
      <c r="CY101" s="19"/>
      <c r="CZ101" s="19"/>
      <c r="DA101" s="19"/>
      <c r="DB101" s="19"/>
      <c r="DC101" s="19"/>
      <c r="DD101" s="19"/>
      <c r="DE101" s="19"/>
      <c r="DF101" s="19"/>
      <c r="DG101" s="19"/>
      <c r="DH101" s="19"/>
      <c r="DI101" s="19"/>
      <c r="DJ101" s="19"/>
      <c r="DK101" s="19"/>
      <c r="DL101" s="19"/>
      <c r="DM101" s="19"/>
      <c r="DN101" s="19"/>
      <c r="DO101" s="19"/>
      <c r="DP101" s="19"/>
      <c r="DQ101" s="19"/>
      <c r="DR101" s="19"/>
      <c r="DS101" s="19"/>
      <c r="DT101" s="19"/>
      <c r="DU101" s="19"/>
      <c r="DV101" s="19"/>
      <c r="DW101" s="19"/>
      <c r="DX101" s="19"/>
      <c r="DY101" s="19"/>
      <c r="DZ101" s="19"/>
      <c r="EA101" s="19"/>
      <c r="EB101" s="19"/>
      <c r="EC101" s="19"/>
      <c r="ED101" s="19"/>
      <c r="EE101" s="19"/>
      <c r="EF101" s="19"/>
      <c r="EG101" s="19"/>
      <c r="EH101" s="19"/>
      <c r="EI101" s="19"/>
      <c r="EJ101" s="19"/>
      <c r="EK101" s="19"/>
      <c r="EL101" s="19"/>
      <c r="EM101" s="19"/>
      <c r="EN101" s="19"/>
      <c r="EO101" s="19"/>
      <c r="EP101" s="19"/>
      <c r="EQ101" s="19"/>
      <c r="ER101" s="19"/>
      <c r="ES101" s="19"/>
      <c r="ET101" s="19"/>
      <c r="EU101" s="19"/>
      <c r="EV101" s="19"/>
      <c r="EW101" s="19"/>
      <c r="EX101" s="19"/>
      <c r="EY101" s="19"/>
      <c r="EZ101" s="19"/>
      <c r="FA101" s="19"/>
      <c r="FB101" s="19"/>
      <c r="FC101" s="19"/>
      <c r="FD101" s="19"/>
      <c r="FE101" s="19"/>
      <c r="FF101" s="19"/>
      <c r="FG101" s="19"/>
      <c r="FH101" s="19"/>
      <c r="FI101" s="19"/>
      <c r="FJ101" s="19"/>
      <c r="FK101" s="19"/>
      <c r="FL101" s="19"/>
      <c r="FM101" s="19"/>
      <c r="FN101" s="19"/>
      <c r="FO101" s="19"/>
      <c r="FP101" s="19"/>
    </row>
    <row r="102" spans="1:172" s="25" customFormat="1" ht="12.75">
      <c r="A102" s="13"/>
      <c r="C102" s="30"/>
      <c r="D102" s="30"/>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2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row>
    <row r="103" spans="1:172" s="25" customFormat="1" ht="12.75">
      <c r="A103" s="13"/>
      <c r="C103" s="30"/>
      <c r="D103" s="30"/>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2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row>
    <row r="104" spans="1:172" s="25" customFormat="1" ht="12.75">
      <c r="A104" s="13"/>
      <c r="C104" s="30"/>
      <c r="D104" s="30"/>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2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row>
    <row r="105" spans="1:172" s="25" customFormat="1" ht="12.75">
      <c r="A105" s="13"/>
      <c r="C105" s="30"/>
      <c r="D105" s="30"/>
      <c r="G105" s="19"/>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2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row>
    <row r="106" spans="1:172" s="25" customFormat="1" ht="12.75">
      <c r="A106" s="13"/>
      <c r="C106" s="30"/>
      <c r="D106" s="30"/>
      <c r="G106" s="19"/>
      <c r="H106" s="19"/>
      <c r="I106" s="19"/>
      <c r="J106" s="19"/>
      <c r="K106" s="19"/>
      <c r="L106" s="19"/>
      <c r="M106" s="19"/>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c r="AU106" s="19"/>
      <c r="AV106" s="19"/>
      <c r="AW106" s="19"/>
      <c r="AX106" s="19"/>
      <c r="AY106" s="19"/>
      <c r="AZ106" s="19"/>
      <c r="BA106" s="19"/>
      <c r="BB106" s="19"/>
      <c r="BC106" s="19"/>
      <c r="BD106" s="19"/>
      <c r="BE106" s="19"/>
      <c r="BF106" s="19"/>
      <c r="BG106" s="19"/>
      <c r="BH106" s="19"/>
      <c r="BI106" s="19"/>
      <c r="BJ106" s="19"/>
      <c r="BK106" s="19"/>
      <c r="BL106" s="19"/>
      <c r="BM106" s="19"/>
      <c r="BN106" s="19"/>
      <c r="BO106" s="19"/>
      <c r="BP106" s="19"/>
      <c r="BQ106" s="19"/>
      <c r="BR106" s="19"/>
      <c r="BS106" s="19"/>
      <c r="BT106" s="19"/>
      <c r="BU106" s="19"/>
      <c r="BV106" s="19"/>
      <c r="BW106" s="19"/>
      <c r="BX106" s="19"/>
      <c r="BY106" s="19"/>
      <c r="BZ106" s="19"/>
      <c r="CA106" s="19"/>
      <c r="CB106" s="19"/>
      <c r="CC106" s="19"/>
      <c r="CD106" s="19"/>
      <c r="CE106" s="19"/>
      <c r="CF106" s="19"/>
      <c r="CG106" s="19"/>
      <c r="CH106" s="19"/>
      <c r="CI106" s="19"/>
      <c r="CJ106" s="29"/>
      <c r="CK106" s="19"/>
      <c r="CL106" s="19"/>
      <c r="CM106" s="19"/>
      <c r="CN106" s="19"/>
      <c r="CO106" s="19"/>
      <c r="CP106" s="19"/>
      <c r="CQ106" s="19"/>
      <c r="CR106" s="19"/>
      <c r="CS106" s="19"/>
      <c r="CT106" s="19"/>
      <c r="CU106" s="19"/>
      <c r="CV106" s="19"/>
      <c r="CW106" s="19"/>
      <c r="CX106" s="19"/>
      <c r="CY106" s="19"/>
      <c r="CZ106" s="19"/>
      <c r="DA106" s="19"/>
      <c r="DB106" s="19"/>
      <c r="DC106" s="19"/>
      <c r="DD106" s="19"/>
      <c r="DE106" s="19"/>
      <c r="DF106" s="19"/>
      <c r="DG106" s="19"/>
      <c r="DH106" s="19"/>
      <c r="DI106" s="19"/>
      <c r="DJ106" s="19"/>
      <c r="DK106" s="19"/>
      <c r="DL106" s="19"/>
      <c r="DM106" s="19"/>
      <c r="DN106" s="19"/>
      <c r="DO106" s="19"/>
      <c r="DP106" s="19"/>
      <c r="DQ106" s="19"/>
      <c r="DR106" s="19"/>
      <c r="DS106" s="19"/>
      <c r="DT106" s="19"/>
      <c r="DU106" s="19"/>
      <c r="DV106" s="19"/>
      <c r="DW106" s="19"/>
      <c r="DX106" s="19"/>
      <c r="DY106" s="19"/>
      <c r="DZ106" s="19"/>
      <c r="EA106" s="19"/>
      <c r="EB106" s="19"/>
      <c r="EC106" s="19"/>
      <c r="ED106" s="19"/>
      <c r="EE106" s="19"/>
      <c r="EF106" s="19"/>
      <c r="EG106" s="19"/>
      <c r="EH106" s="19"/>
      <c r="EI106" s="19"/>
      <c r="EJ106" s="19"/>
      <c r="EK106" s="19"/>
      <c r="EL106" s="19"/>
      <c r="EM106" s="19"/>
      <c r="EN106" s="19"/>
      <c r="EO106" s="19"/>
      <c r="EP106" s="19"/>
      <c r="EQ106" s="19"/>
      <c r="ER106" s="19"/>
      <c r="ES106" s="19"/>
      <c r="ET106" s="19"/>
      <c r="EU106" s="19"/>
      <c r="EV106" s="19"/>
      <c r="EW106" s="19"/>
      <c r="EX106" s="19"/>
      <c r="EY106" s="19"/>
      <c r="EZ106" s="19"/>
      <c r="FA106" s="19"/>
      <c r="FB106" s="19"/>
      <c r="FC106" s="19"/>
      <c r="FD106" s="19"/>
      <c r="FE106" s="19"/>
      <c r="FF106" s="19"/>
      <c r="FG106" s="19"/>
      <c r="FH106" s="19"/>
      <c r="FI106" s="19"/>
      <c r="FJ106" s="19"/>
      <c r="FK106" s="19"/>
      <c r="FL106" s="19"/>
      <c r="FM106" s="19"/>
      <c r="FN106" s="19"/>
      <c r="FO106" s="19"/>
      <c r="FP106" s="19"/>
    </row>
    <row r="107" spans="1:172" s="25" customFormat="1" ht="12.75">
      <c r="A107" s="13"/>
      <c r="C107" s="30"/>
      <c r="D107" s="30"/>
      <c r="G107" s="19"/>
      <c r="H107" s="19"/>
      <c r="I107" s="19"/>
      <c r="J107" s="19"/>
      <c r="K107" s="19"/>
      <c r="L107" s="19"/>
      <c r="M107" s="19"/>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c r="AU107" s="19"/>
      <c r="AV107" s="19"/>
      <c r="AW107" s="19"/>
      <c r="AX107" s="19"/>
      <c r="AY107" s="19"/>
      <c r="AZ107" s="19"/>
      <c r="BA107" s="19"/>
      <c r="BB107" s="19"/>
      <c r="BC107" s="19"/>
      <c r="BD107" s="19"/>
      <c r="BE107" s="19"/>
      <c r="BF107" s="19"/>
      <c r="BG107" s="19"/>
      <c r="BH107" s="19"/>
      <c r="BI107" s="19"/>
      <c r="BJ107" s="19"/>
      <c r="BK107" s="19"/>
      <c r="BL107" s="19"/>
      <c r="BM107" s="19"/>
      <c r="BN107" s="19"/>
      <c r="BO107" s="19"/>
      <c r="BP107" s="19"/>
      <c r="BQ107" s="19"/>
      <c r="BR107" s="19"/>
      <c r="BS107" s="19"/>
      <c r="BT107" s="19"/>
      <c r="BU107" s="19"/>
      <c r="BV107" s="19"/>
      <c r="BW107" s="19"/>
      <c r="BX107" s="19"/>
      <c r="BY107" s="19"/>
      <c r="BZ107" s="19"/>
      <c r="CA107" s="19"/>
      <c r="CB107" s="19"/>
      <c r="CC107" s="19"/>
      <c r="CD107" s="19"/>
      <c r="CE107" s="19"/>
      <c r="CF107" s="19"/>
      <c r="CG107" s="19"/>
      <c r="CH107" s="19"/>
      <c r="CI107" s="19"/>
      <c r="CJ107" s="29"/>
      <c r="CK107" s="19"/>
      <c r="CL107" s="19"/>
      <c r="CM107" s="19"/>
      <c r="CN107" s="19"/>
      <c r="CO107" s="19"/>
      <c r="CP107" s="19"/>
      <c r="CQ107" s="19"/>
      <c r="CR107" s="19"/>
      <c r="CS107" s="19"/>
      <c r="CT107" s="19"/>
      <c r="CU107" s="19"/>
      <c r="CV107" s="19"/>
      <c r="CW107" s="19"/>
      <c r="CX107" s="19"/>
      <c r="CY107" s="19"/>
      <c r="CZ107" s="19"/>
      <c r="DA107" s="19"/>
      <c r="DB107" s="19"/>
      <c r="DC107" s="19"/>
      <c r="DD107" s="19"/>
      <c r="DE107" s="19"/>
      <c r="DF107" s="19"/>
      <c r="DG107" s="19"/>
      <c r="DH107" s="19"/>
      <c r="DI107" s="19"/>
      <c r="DJ107" s="19"/>
      <c r="DK107" s="19"/>
      <c r="DL107" s="19"/>
      <c r="DM107" s="19"/>
      <c r="DN107" s="19"/>
      <c r="DO107" s="19"/>
      <c r="DP107" s="19"/>
      <c r="DQ107" s="19"/>
      <c r="DR107" s="19"/>
      <c r="DS107" s="19"/>
      <c r="DT107" s="19"/>
      <c r="DU107" s="19"/>
      <c r="DV107" s="19"/>
      <c r="DW107" s="19"/>
      <c r="DX107" s="19"/>
      <c r="DY107" s="19"/>
      <c r="DZ107" s="19"/>
      <c r="EA107" s="19"/>
      <c r="EB107" s="19"/>
      <c r="EC107" s="19"/>
      <c r="ED107" s="19"/>
      <c r="EE107" s="19"/>
      <c r="EF107" s="19"/>
      <c r="EG107" s="19"/>
      <c r="EH107" s="19"/>
      <c r="EI107" s="19"/>
      <c r="EJ107" s="19"/>
      <c r="EK107" s="19"/>
      <c r="EL107" s="19"/>
      <c r="EM107" s="19"/>
      <c r="EN107" s="19"/>
      <c r="EO107" s="19"/>
      <c r="EP107" s="19"/>
      <c r="EQ107" s="19"/>
      <c r="ER107" s="19"/>
      <c r="ES107" s="19"/>
      <c r="ET107" s="19"/>
      <c r="EU107" s="19"/>
      <c r="EV107" s="19"/>
      <c r="EW107" s="19"/>
      <c r="EX107" s="19"/>
      <c r="EY107" s="19"/>
      <c r="EZ107" s="19"/>
      <c r="FA107" s="19"/>
      <c r="FB107" s="19"/>
      <c r="FC107" s="19"/>
      <c r="FD107" s="19"/>
      <c r="FE107" s="19"/>
      <c r="FF107" s="19"/>
      <c r="FG107" s="19"/>
      <c r="FH107" s="19"/>
      <c r="FI107" s="19"/>
      <c r="FJ107" s="19"/>
      <c r="FK107" s="19"/>
      <c r="FL107" s="19"/>
      <c r="FM107" s="19"/>
      <c r="FN107" s="19"/>
      <c r="FO107" s="19"/>
      <c r="FP107" s="19"/>
    </row>
    <row r="108" spans="1:172" s="25" customFormat="1" ht="12.75">
      <c r="A108" s="13"/>
      <c r="C108" s="30"/>
      <c r="D108" s="30"/>
      <c r="G108" s="19"/>
      <c r="H108" s="19"/>
      <c r="I108" s="19"/>
      <c r="J108" s="19"/>
      <c r="K108" s="19"/>
      <c r="L108" s="19"/>
      <c r="M108" s="19"/>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c r="AU108" s="19"/>
      <c r="AV108" s="19"/>
      <c r="AW108" s="19"/>
      <c r="AX108" s="19"/>
      <c r="AY108" s="19"/>
      <c r="AZ108" s="19"/>
      <c r="BA108" s="19"/>
      <c r="BB108" s="19"/>
      <c r="BC108" s="19"/>
      <c r="BD108" s="19"/>
      <c r="BE108" s="19"/>
      <c r="BF108" s="19"/>
      <c r="BG108" s="19"/>
      <c r="BH108" s="19"/>
      <c r="BI108" s="19"/>
      <c r="BJ108" s="19"/>
      <c r="BK108" s="19"/>
      <c r="BL108" s="19"/>
      <c r="BM108" s="19"/>
      <c r="BN108" s="19"/>
      <c r="BO108" s="19"/>
      <c r="BP108" s="19"/>
      <c r="BQ108" s="19"/>
      <c r="BR108" s="19"/>
      <c r="BS108" s="19"/>
      <c r="BT108" s="19"/>
      <c r="BU108" s="19"/>
      <c r="BV108" s="19"/>
      <c r="BW108" s="19"/>
      <c r="BX108" s="19"/>
      <c r="BY108" s="19"/>
      <c r="BZ108" s="19"/>
      <c r="CA108" s="19"/>
      <c r="CB108" s="19"/>
      <c r="CC108" s="19"/>
      <c r="CD108" s="19"/>
      <c r="CE108" s="19"/>
      <c r="CF108" s="19"/>
      <c r="CG108" s="19"/>
      <c r="CH108" s="19"/>
      <c r="CI108" s="19"/>
      <c r="CJ108" s="29"/>
      <c r="CK108" s="19"/>
      <c r="CL108" s="19"/>
      <c r="CM108" s="19"/>
      <c r="CN108" s="19"/>
      <c r="CO108" s="19"/>
      <c r="CP108" s="19"/>
      <c r="CQ108" s="19"/>
      <c r="CR108" s="19"/>
      <c r="CS108" s="19"/>
      <c r="CT108" s="19"/>
      <c r="CU108" s="19"/>
      <c r="CV108" s="19"/>
      <c r="CW108" s="19"/>
      <c r="CX108" s="19"/>
      <c r="CY108" s="19"/>
      <c r="CZ108" s="19"/>
      <c r="DA108" s="19"/>
      <c r="DB108" s="19"/>
      <c r="DC108" s="19"/>
      <c r="DD108" s="19"/>
      <c r="DE108" s="19"/>
      <c r="DF108" s="19"/>
      <c r="DG108" s="19"/>
      <c r="DH108" s="19"/>
      <c r="DI108" s="19"/>
      <c r="DJ108" s="19"/>
      <c r="DK108" s="19"/>
      <c r="DL108" s="19"/>
      <c r="DM108" s="19"/>
      <c r="DN108" s="19"/>
      <c r="DO108" s="19"/>
      <c r="DP108" s="19"/>
      <c r="DQ108" s="19"/>
      <c r="DR108" s="19"/>
      <c r="DS108" s="19"/>
      <c r="DT108" s="19"/>
      <c r="DU108" s="19"/>
      <c r="DV108" s="19"/>
      <c r="DW108" s="19"/>
      <c r="DX108" s="19"/>
      <c r="DY108" s="19"/>
      <c r="DZ108" s="19"/>
      <c r="EA108" s="19"/>
      <c r="EB108" s="19"/>
      <c r="EC108" s="19"/>
      <c r="ED108" s="19"/>
      <c r="EE108" s="19"/>
      <c r="EF108" s="19"/>
      <c r="EG108" s="19"/>
      <c r="EH108" s="19"/>
      <c r="EI108" s="19"/>
      <c r="EJ108" s="19"/>
      <c r="EK108" s="19"/>
      <c r="EL108" s="19"/>
      <c r="EM108" s="19"/>
      <c r="EN108" s="19"/>
      <c r="EO108" s="19"/>
      <c r="EP108" s="19"/>
      <c r="EQ108" s="19"/>
      <c r="ER108" s="19"/>
      <c r="ES108" s="19"/>
      <c r="ET108" s="19"/>
      <c r="EU108" s="19"/>
      <c r="EV108" s="19"/>
      <c r="EW108" s="19"/>
      <c r="EX108" s="19"/>
      <c r="EY108" s="19"/>
      <c r="EZ108" s="19"/>
      <c r="FA108" s="19"/>
      <c r="FB108" s="19"/>
      <c r="FC108" s="19"/>
      <c r="FD108" s="19"/>
      <c r="FE108" s="19"/>
      <c r="FF108" s="19"/>
      <c r="FG108" s="19"/>
      <c r="FH108" s="19"/>
      <c r="FI108" s="19"/>
      <c r="FJ108" s="19"/>
      <c r="FK108" s="19"/>
      <c r="FL108" s="19"/>
      <c r="FM108" s="19"/>
      <c r="FN108" s="19"/>
      <c r="FO108" s="19"/>
      <c r="FP108" s="19"/>
    </row>
    <row r="109" spans="1:172" s="25" customFormat="1" ht="12.75">
      <c r="A109" s="13"/>
      <c r="C109" s="30"/>
      <c r="D109" s="30"/>
      <c r="G109" s="19"/>
      <c r="H109" s="19"/>
      <c r="I109" s="19"/>
      <c r="J109" s="19"/>
      <c r="K109" s="19"/>
      <c r="L109" s="19"/>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2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row>
    <row r="110" spans="1:172" s="25" customFormat="1" ht="12.75">
      <c r="A110" s="13"/>
      <c r="C110" s="30"/>
      <c r="D110" s="30"/>
      <c r="G110" s="19"/>
      <c r="H110" s="19"/>
      <c r="I110" s="19"/>
      <c r="J110" s="19"/>
      <c r="K110" s="19"/>
      <c r="L110" s="19"/>
      <c r="M110" s="19"/>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c r="AU110" s="19"/>
      <c r="AV110" s="19"/>
      <c r="AW110" s="19"/>
      <c r="AX110" s="19"/>
      <c r="AY110" s="19"/>
      <c r="AZ110" s="19"/>
      <c r="BA110" s="19"/>
      <c r="BB110" s="19"/>
      <c r="BC110" s="19"/>
      <c r="BD110" s="19"/>
      <c r="BE110" s="19"/>
      <c r="BF110" s="19"/>
      <c r="BG110" s="19"/>
      <c r="BH110" s="19"/>
      <c r="BI110" s="19"/>
      <c r="BJ110" s="19"/>
      <c r="BK110" s="19"/>
      <c r="BL110" s="19"/>
      <c r="BM110" s="19"/>
      <c r="BN110" s="19"/>
      <c r="BO110" s="19"/>
      <c r="BP110" s="19"/>
      <c r="BQ110" s="19"/>
      <c r="BR110" s="19"/>
      <c r="BS110" s="19"/>
      <c r="BT110" s="19"/>
      <c r="BU110" s="19"/>
      <c r="BV110" s="19"/>
      <c r="BW110" s="19"/>
      <c r="BX110" s="19"/>
      <c r="BY110" s="19"/>
      <c r="BZ110" s="19"/>
      <c r="CA110" s="19"/>
      <c r="CB110" s="19"/>
      <c r="CC110" s="19"/>
      <c r="CD110" s="19"/>
      <c r="CE110" s="19"/>
      <c r="CF110" s="19"/>
      <c r="CG110" s="19"/>
      <c r="CH110" s="19"/>
      <c r="CI110" s="19"/>
      <c r="CJ110" s="29"/>
      <c r="CK110" s="19"/>
      <c r="CL110" s="19"/>
      <c r="CM110" s="19"/>
      <c r="CN110" s="19"/>
      <c r="CO110" s="19"/>
      <c r="CP110" s="19"/>
      <c r="CQ110" s="19"/>
      <c r="CR110" s="19"/>
      <c r="CS110" s="19"/>
      <c r="CT110" s="19"/>
      <c r="CU110" s="19"/>
      <c r="CV110" s="19"/>
      <c r="CW110" s="19"/>
      <c r="CX110" s="19"/>
      <c r="CY110" s="19"/>
      <c r="CZ110" s="19"/>
      <c r="DA110" s="19"/>
      <c r="DB110" s="19"/>
      <c r="DC110" s="19"/>
      <c r="DD110" s="19"/>
      <c r="DE110" s="19"/>
      <c r="DF110" s="19"/>
      <c r="DG110" s="19"/>
      <c r="DH110" s="19"/>
      <c r="DI110" s="19"/>
      <c r="DJ110" s="19"/>
      <c r="DK110" s="19"/>
      <c r="DL110" s="19"/>
      <c r="DM110" s="19"/>
      <c r="DN110" s="19"/>
      <c r="DO110" s="19"/>
      <c r="DP110" s="19"/>
      <c r="DQ110" s="19"/>
      <c r="DR110" s="19"/>
      <c r="DS110" s="19"/>
      <c r="DT110" s="19"/>
      <c r="DU110" s="19"/>
      <c r="DV110" s="19"/>
      <c r="DW110" s="19"/>
      <c r="DX110" s="19"/>
      <c r="DY110" s="19"/>
      <c r="DZ110" s="19"/>
      <c r="EA110" s="19"/>
      <c r="EB110" s="19"/>
      <c r="EC110" s="19"/>
      <c r="ED110" s="19"/>
      <c r="EE110" s="19"/>
      <c r="EF110" s="19"/>
      <c r="EG110" s="19"/>
      <c r="EH110" s="19"/>
      <c r="EI110" s="19"/>
      <c r="EJ110" s="19"/>
      <c r="EK110" s="19"/>
      <c r="EL110" s="19"/>
      <c r="EM110" s="19"/>
      <c r="EN110" s="19"/>
      <c r="EO110" s="19"/>
      <c r="EP110" s="19"/>
      <c r="EQ110" s="19"/>
      <c r="ER110" s="19"/>
      <c r="ES110" s="19"/>
      <c r="ET110" s="19"/>
      <c r="EU110" s="19"/>
      <c r="EV110" s="19"/>
      <c r="EW110" s="19"/>
      <c r="EX110" s="19"/>
      <c r="EY110" s="19"/>
      <c r="EZ110" s="19"/>
      <c r="FA110" s="19"/>
      <c r="FB110" s="19"/>
      <c r="FC110" s="19"/>
      <c r="FD110" s="19"/>
      <c r="FE110" s="19"/>
      <c r="FF110" s="19"/>
      <c r="FG110" s="19"/>
      <c r="FH110" s="19"/>
      <c r="FI110" s="19"/>
      <c r="FJ110" s="19"/>
      <c r="FK110" s="19"/>
      <c r="FL110" s="19"/>
      <c r="FM110" s="19"/>
      <c r="FN110" s="19"/>
      <c r="FO110" s="19"/>
      <c r="FP110" s="19"/>
    </row>
    <row r="111" spans="1:172" s="25" customFormat="1" ht="12.75">
      <c r="A111" s="13"/>
      <c r="C111" s="30"/>
      <c r="D111" s="30"/>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2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row>
    <row r="112" spans="1:172" s="25" customFormat="1" ht="12.75">
      <c r="A112" s="13"/>
      <c r="C112" s="30"/>
      <c r="D112" s="30"/>
      <c r="G112" s="19"/>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2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row>
    <row r="113" spans="1:172" s="25" customFormat="1" ht="12.75">
      <c r="A113" s="13"/>
      <c r="C113" s="30"/>
      <c r="D113" s="30"/>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2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row>
    <row r="114" spans="1:172" s="25" customFormat="1" ht="12.75">
      <c r="A114" s="13"/>
      <c r="C114" s="30"/>
      <c r="D114" s="30"/>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2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row>
    <row r="115" spans="1:172" s="25" customFormat="1" ht="12.75">
      <c r="A115" s="13"/>
      <c r="C115" s="30"/>
      <c r="D115" s="30"/>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2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row>
    <row r="116" spans="1:172" s="25" customFormat="1" ht="12.75">
      <c r="A116" s="13"/>
      <c r="C116" s="30"/>
      <c r="D116" s="30"/>
      <c r="G116" s="19"/>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2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row>
    <row r="117" spans="1:172" s="25" customFormat="1" ht="12.75">
      <c r="A117" s="13"/>
      <c r="C117" s="30"/>
      <c r="D117" s="30"/>
      <c r="G117" s="19"/>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2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row>
    <row r="118" spans="1:172" s="25" customFormat="1" ht="12.75">
      <c r="A118" s="13"/>
      <c r="C118" s="30"/>
      <c r="D118" s="30"/>
      <c r="G118" s="19"/>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2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row>
    <row r="119" spans="1:172" s="25" customFormat="1" ht="12.75">
      <c r="A119" s="13"/>
      <c r="C119" s="30"/>
      <c r="D119" s="30"/>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2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row>
    <row r="120" spans="1:172" s="25" customFormat="1" ht="12.75">
      <c r="A120" s="13"/>
      <c r="C120" s="30"/>
      <c r="D120" s="30"/>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2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row>
    <row r="121" spans="1:172" s="25" customFormat="1" ht="12.75">
      <c r="A121" s="13"/>
      <c r="C121" s="30"/>
      <c r="D121" s="30"/>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2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row>
    <row r="122" ht="12.75">
      <c r="CJ122" s="2"/>
    </row>
    <row r="123" ht="12.75">
      <c r="CJ123" s="2"/>
    </row>
    <row r="124" ht="12.75">
      <c r="CJ124" s="2"/>
    </row>
    <row r="125" ht="12.75">
      <c r="CJ125" s="2"/>
    </row>
    <row r="126" ht="12.75">
      <c r="CJ126" s="2"/>
    </row>
    <row r="127" ht="12.75">
      <c r="CJ127" s="2"/>
    </row>
    <row r="128" ht="12.75">
      <c r="CJ128" s="2"/>
    </row>
    <row r="129" ht="12.75">
      <c r="CJ129" s="2"/>
    </row>
    <row r="130" ht="12.75">
      <c r="CJ130" s="2"/>
    </row>
    <row r="131" ht="12.75">
      <c r="CJ131" s="2"/>
    </row>
    <row r="132" ht="12.75">
      <c r="CJ132" s="2"/>
    </row>
    <row r="133" ht="12.75">
      <c r="CJ133" s="2"/>
    </row>
    <row r="134" ht="12.75">
      <c r="CJ134" s="2"/>
    </row>
    <row r="135" ht="12.75">
      <c r="CJ135" s="2"/>
    </row>
    <row r="136" ht="12.75">
      <c r="CJ136" s="2"/>
    </row>
    <row r="137" ht="12.75">
      <c r="CJ137" s="2"/>
    </row>
    <row r="138" ht="12.75">
      <c r="CJ138" s="2"/>
    </row>
    <row r="139" ht="12.75">
      <c r="CJ139" s="2"/>
    </row>
    <row r="140" ht="12.75">
      <c r="CJ140" s="2"/>
    </row>
    <row r="141" ht="12.75">
      <c r="CJ141" s="2"/>
    </row>
  </sheetData>
  <sheetProtection/>
  <protectedRanges>
    <protectedRange sqref="D47:F47 C57:F58 D54:F54 D71:D78 D49 E76:F78 C48:F48 C50:G50 D79:F80 D13:D15 E71:F72 D27:F43 D56 C70:G70 D19:F24 E62:F69 D60:D69" name="Zonă1"/>
  </protectedRanges>
  <mergeCells count="32">
    <mergeCell ref="ET7:EX7"/>
    <mergeCell ref="EY7:FC7"/>
    <mergeCell ref="A81:B81"/>
    <mergeCell ref="DZ7:ED7"/>
    <mergeCell ref="EE7:EI7"/>
    <mergeCell ref="EJ7:EN7"/>
    <mergeCell ref="EO7:ES7"/>
    <mergeCell ref="DF7:DJ7"/>
    <mergeCell ref="DK7:DO7"/>
    <mergeCell ref="CG7:CK7"/>
    <mergeCell ref="DP7:DT7"/>
    <mergeCell ref="DU7:DY7"/>
    <mergeCell ref="CL7:CP7"/>
    <mergeCell ref="CQ7:CU7"/>
    <mergeCell ref="CV7:CZ7"/>
    <mergeCell ref="DA7:DE7"/>
    <mergeCell ref="BM7:BQ7"/>
    <mergeCell ref="BR7:BV7"/>
    <mergeCell ref="BW7:CA7"/>
    <mergeCell ref="CB7:CF7"/>
    <mergeCell ref="AS7:AW7"/>
    <mergeCell ref="AX7:BB7"/>
    <mergeCell ref="BC7:BG7"/>
    <mergeCell ref="BH7:BL7"/>
    <mergeCell ref="Y7:AC7"/>
    <mergeCell ref="AD7:AH7"/>
    <mergeCell ref="AI7:AM7"/>
    <mergeCell ref="AN7:AR7"/>
    <mergeCell ref="H7:I7"/>
    <mergeCell ref="J7:N7"/>
    <mergeCell ref="O7:S7"/>
    <mergeCell ref="T7:X7"/>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U159"/>
  <sheetViews>
    <sheetView tabSelected="1" zoomScale="90" zoomScaleNormal="90" zoomScalePageLayoutView="0" workbookViewId="0" topLeftCell="A1">
      <pane xSplit="3" ySplit="9" topLeftCell="D134" activePane="bottomRight" state="frozen"/>
      <selection pane="topLeft" activeCell="G5" sqref="G5"/>
      <selection pane="topRight" activeCell="G5" sqref="G5"/>
      <selection pane="bottomLeft" activeCell="G5" sqref="G5"/>
      <selection pane="bottomRight" activeCell="E153" sqref="E153"/>
    </sheetView>
  </sheetViews>
  <sheetFormatPr defaultColWidth="9.140625" defaultRowHeight="12.75"/>
  <cols>
    <col min="1" max="1" width="14.00390625" style="108" customWidth="1"/>
    <col min="2" max="2" width="50.7109375" style="27" customWidth="1"/>
    <col min="3" max="3" width="6.8515625" style="27" customWidth="1"/>
    <col min="4" max="4" width="14.57421875" style="27" customWidth="1"/>
    <col min="5" max="5" width="13.140625" style="27" customWidth="1"/>
    <col min="6" max="6" width="11.57421875" style="27" bestFit="1" customWidth="1"/>
    <col min="7" max="7" width="13.57421875" style="27" customWidth="1"/>
    <col min="8" max="8" width="13.140625" style="27" customWidth="1"/>
    <col min="9" max="9" width="11.57421875" style="19" bestFit="1" customWidth="1"/>
    <col min="10" max="10" width="10.421875" style="19" hidden="1" customWidth="1"/>
    <col min="11" max="11" width="11.57421875" style="19" bestFit="1" customWidth="1"/>
    <col min="12" max="16384" width="9.140625" style="19" customWidth="1"/>
  </cols>
  <sheetData>
    <row r="1" ht="12.75">
      <c r="B1" s="119" t="s">
        <v>365</v>
      </c>
    </row>
    <row r="2" ht="12.75">
      <c r="B2" s="119" t="s">
        <v>373</v>
      </c>
    </row>
    <row r="4" spans="2:3" ht="15">
      <c r="B4" s="56" t="s">
        <v>371</v>
      </c>
      <c r="C4" s="57"/>
    </row>
    <row r="5" spans="2:3" ht="12.75">
      <c r="B5" s="57"/>
      <c r="C5" s="57"/>
    </row>
    <row r="6" spans="2:4" ht="12.75">
      <c r="B6" s="57"/>
      <c r="C6" s="57"/>
      <c r="D6" s="29"/>
    </row>
    <row r="7" spans="4:8" ht="12.75">
      <c r="D7" s="58"/>
      <c r="E7" s="58"/>
      <c r="F7" s="59"/>
      <c r="G7" s="60"/>
      <c r="H7" s="61" t="s">
        <v>141</v>
      </c>
    </row>
    <row r="8" spans="1:8" s="112" customFormat="1" ht="89.25">
      <c r="A8" s="109" t="s">
        <v>1</v>
      </c>
      <c r="B8" s="23" t="s">
        <v>2</v>
      </c>
      <c r="C8" s="23"/>
      <c r="D8" s="23" t="s">
        <v>142</v>
      </c>
      <c r="E8" s="5" t="s">
        <v>143</v>
      </c>
      <c r="F8" s="5" t="s">
        <v>144</v>
      </c>
      <c r="G8" s="23" t="s">
        <v>145</v>
      </c>
      <c r="H8" s="23" t="s">
        <v>146</v>
      </c>
    </row>
    <row r="9" spans="1:8" ht="12.75">
      <c r="A9" s="67"/>
      <c r="B9" s="6" t="s">
        <v>147</v>
      </c>
      <c r="C9" s="6"/>
      <c r="D9" s="62">
        <v>1</v>
      </c>
      <c r="E9" s="62">
        <v>2</v>
      </c>
      <c r="F9" s="62">
        <v>3</v>
      </c>
      <c r="G9" s="62">
        <v>4</v>
      </c>
      <c r="H9" s="62" t="s">
        <v>148</v>
      </c>
    </row>
    <row r="10" spans="1:12" s="11" customFormat="1" ht="12.75">
      <c r="A10" s="67" t="s">
        <v>149</v>
      </c>
      <c r="B10" s="63" t="s">
        <v>150</v>
      </c>
      <c r="C10" s="64">
        <f aca="true" t="shared" si="0" ref="C10:H10">+C11+C16</f>
        <v>0</v>
      </c>
      <c r="D10" s="64">
        <f t="shared" si="0"/>
        <v>118117.15999999999</v>
      </c>
      <c r="E10" s="64">
        <f t="shared" si="0"/>
        <v>120640.9</v>
      </c>
      <c r="F10" s="64">
        <f t="shared" si="0"/>
        <v>58331.6</v>
      </c>
      <c r="G10" s="64">
        <f t="shared" si="0"/>
        <v>58267.16999999999</v>
      </c>
      <c r="H10" s="64">
        <f t="shared" si="0"/>
        <v>22328.739999999998</v>
      </c>
      <c r="I10" s="8"/>
      <c r="J10" s="8"/>
      <c r="K10" s="8"/>
      <c r="L10" s="8"/>
    </row>
    <row r="11" spans="1:12" s="11" customFormat="1" ht="12.75">
      <c r="A11" s="67" t="s">
        <v>151</v>
      </c>
      <c r="B11" s="65" t="s">
        <v>152</v>
      </c>
      <c r="C11" s="66">
        <f aca="true" t="shared" si="1" ref="C11:H11">+C12+C13+C15+C14</f>
        <v>0</v>
      </c>
      <c r="D11" s="66">
        <f t="shared" si="1"/>
        <v>118117.15999999999</v>
      </c>
      <c r="E11" s="66">
        <f t="shared" si="1"/>
        <v>120640.9</v>
      </c>
      <c r="F11" s="66">
        <f t="shared" si="1"/>
        <v>58331.6</v>
      </c>
      <c r="G11" s="66">
        <f t="shared" si="1"/>
        <v>58267.16999999999</v>
      </c>
      <c r="H11" s="66">
        <f t="shared" si="1"/>
        <v>22328.739999999998</v>
      </c>
      <c r="I11" s="8"/>
      <c r="J11" s="8"/>
      <c r="K11" s="8"/>
      <c r="L11" s="8"/>
    </row>
    <row r="12" spans="1:12" s="11" customFormat="1" ht="15" customHeight="1">
      <c r="A12" s="67" t="s">
        <v>153</v>
      </c>
      <c r="B12" s="65" t="s">
        <v>154</v>
      </c>
      <c r="C12" s="66">
        <f aca="true" t="shared" si="2" ref="C12:H12">+C24</f>
        <v>0</v>
      </c>
      <c r="D12" s="66">
        <f t="shared" si="2"/>
        <v>0</v>
      </c>
      <c r="E12" s="66">
        <f t="shared" si="2"/>
        <v>2792.8900000000003</v>
      </c>
      <c r="F12" s="66">
        <f t="shared" si="2"/>
        <v>711.6199999999999</v>
      </c>
      <c r="G12" s="66">
        <f t="shared" si="2"/>
        <v>669.5799999999999</v>
      </c>
      <c r="H12" s="66">
        <f t="shared" si="2"/>
        <v>228.71</v>
      </c>
      <c r="I12" s="8"/>
      <c r="J12" s="8"/>
      <c r="K12" s="8"/>
      <c r="L12" s="8"/>
    </row>
    <row r="13" spans="1:12" s="11" customFormat="1" ht="12.75" customHeight="1">
      <c r="A13" s="67" t="s">
        <v>155</v>
      </c>
      <c r="B13" s="65" t="s">
        <v>156</v>
      </c>
      <c r="C13" s="66">
        <f aca="true" t="shared" si="3" ref="C13:H13">+C37</f>
        <v>0</v>
      </c>
      <c r="D13" s="66">
        <f t="shared" si="3"/>
        <v>118117.15999999999</v>
      </c>
      <c r="E13" s="66">
        <f t="shared" si="3"/>
        <v>104951.01</v>
      </c>
      <c r="F13" s="66">
        <f t="shared" si="3"/>
        <v>54153.979999999996</v>
      </c>
      <c r="G13" s="66">
        <f t="shared" si="3"/>
        <v>54132.09999999999</v>
      </c>
      <c r="H13" s="66">
        <f t="shared" si="3"/>
        <v>20504.17</v>
      </c>
      <c r="I13" s="8"/>
      <c r="J13" s="8"/>
      <c r="K13" s="8"/>
      <c r="L13" s="8"/>
    </row>
    <row r="14" spans="1:12" s="11" customFormat="1" ht="12.75" customHeight="1">
      <c r="A14" s="67" t="s">
        <v>157</v>
      </c>
      <c r="B14" s="65" t="s">
        <v>158</v>
      </c>
      <c r="C14" s="66">
        <f aca="true" t="shared" si="4" ref="C14:H14">+C63</f>
        <v>0</v>
      </c>
      <c r="D14" s="66">
        <f t="shared" si="4"/>
        <v>0</v>
      </c>
      <c r="E14" s="66">
        <f t="shared" si="4"/>
        <v>0</v>
      </c>
      <c r="F14" s="66">
        <f t="shared" si="4"/>
        <v>0</v>
      </c>
      <c r="G14" s="66">
        <f t="shared" si="4"/>
        <v>0</v>
      </c>
      <c r="H14" s="66">
        <f t="shared" si="4"/>
        <v>0</v>
      </c>
      <c r="I14" s="8"/>
      <c r="J14" s="8"/>
      <c r="K14" s="8"/>
      <c r="L14" s="8"/>
    </row>
    <row r="15" spans="1:12" s="11" customFormat="1" ht="12.75">
      <c r="A15" s="67" t="s">
        <v>159</v>
      </c>
      <c r="B15" s="65" t="s">
        <v>160</v>
      </c>
      <c r="C15" s="66">
        <f aca="true" t="shared" si="5" ref="C15:H15">+C20</f>
        <v>0</v>
      </c>
      <c r="D15" s="66">
        <f t="shared" si="5"/>
        <v>0</v>
      </c>
      <c r="E15" s="66">
        <f t="shared" si="5"/>
        <v>12897</v>
      </c>
      <c r="F15" s="66">
        <f t="shared" si="5"/>
        <v>3466</v>
      </c>
      <c r="G15" s="66">
        <f t="shared" si="5"/>
        <v>3465.49</v>
      </c>
      <c r="H15" s="66">
        <f t="shared" si="5"/>
        <v>1595.8600000000001</v>
      </c>
      <c r="I15" s="8"/>
      <c r="J15" s="8"/>
      <c r="K15" s="8"/>
      <c r="L15" s="8"/>
    </row>
    <row r="16" spans="1:12" s="11" customFormat="1" ht="12.75">
      <c r="A16" s="67" t="s">
        <v>161</v>
      </c>
      <c r="B16" s="65" t="s">
        <v>162</v>
      </c>
      <c r="C16" s="66">
        <f aca="true" t="shared" si="6" ref="C16:H16">+C17</f>
        <v>0</v>
      </c>
      <c r="D16" s="66">
        <f t="shared" si="6"/>
        <v>0</v>
      </c>
      <c r="E16" s="66">
        <f t="shared" si="6"/>
        <v>0</v>
      </c>
      <c r="F16" s="66">
        <f t="shared" si="6"/>
        <v>0</v>
      </c>
      <c r="G16" s="66">
        <f t="shared" si="6"/>
        <v>0</v>
      </c>
      <c r="H16" s="66">
        <f t="shared" si="6"/>
        <v>0</v>
      </c>
      <c r="I16" s="8"/>
      <c r="J16" s="8"/>
      <c r="K16" s="8"/>
      <c r="L16" s="8"/>
    </row>
    <row r="17" spans="1:12" s="11" customFormat="1" ht="12.75">
      <c r="A17" s="67" t="s">
        <v>163</v>
      </c>
      <c r="B17" s="65" t="s">
        <v>164</v>
      </c>
      <c r="C17" s="66">
        <f aca="true" t="shared" si="7" ref="C17:H17">+C21</f>
        <v>0</v>
      </c>
      <c r="D17" s="66">
        <f t="shared" si="7"/>
        <v>0</v>
      </c>
      <c r="E17" s="66">
        <f t="shared" si="7"/>
        <v>0</v>
      </c>
      <c r="F17" s="66">
        <f t="shared" si="7"/>
        <v>0</v>
      </c>
      <c r="G17" s="66">
        <f t="shared" si="7"/>
        <v>0</v>
      </c>
      <c r="H17" s="66">
        <f t="shared" si="7"/>
        <v>0</v>
      </c>
      <c r="I17" s="8"/>
      <c r="J17" s="8"/>
      <c r="K17" s="8"/>
      <c r="L17" s="8"/>
    </row>
    <row r="18" spans="1:12" s="11" customFormat="1" ht="12.75">
      <c r="A18" s="67" t="s">
        <v>165</v>
      </c>
      <c r="B18" s="65" t="s">
        <v>166</v>
      </c>
      <c r="C18" s="66">
        <f aca="true" t="shared" si="8" ref="C18:H18">+C19+C21</f>
        <v>0</v>
      </c>
      <c r="D18" s="66">
        <f t="shared" si="8"/>
        <v>118117.15999999999</v>
      </c>
      <c r="E18" s="66">
        <f t="shared" si="8"/>
        <v>120640.9</v>
      </c>
      <c r="F18" s="66">
        <f t="shared" si="8"/>
        <v>58331.6</v>
      </c>
      <c r="G18" s="66">
        <f t="shared" si="8"/>
        <v>58267.16999999999</v>
      </c>
      <c r="H18" s="66">
        <f t="shared" si="8"/>
        <v>22328.739999999998</v>
      </c>
      <c r="I18" s="8"/>
      <c r="J18" s="8"/>
      <c r="K18" s="8"/>
      <c r="L18" s="8"/>
    </row>
    <row r="19" spans="1:12" s="11" customFormat="1" ht="12.75">
      <c r="A19" s="67" t="s">
        <v>167</v>
      </c>
      <c r="B19" s="65" t="s">
        <v>152</v>
      </c>
      <c r="C19" s="66">
        <f aca="true" t="shared" si="9" ref="C19:H19">+C24+C37+C20+C63</f>
        <v>0</v>
      </c>
      <c r="D19" s="66">
        <f t="shared" si="9"/>
        <v>118117.15999999999</v>
      </c>
      <c r="E19" s="66">
        <f t="shared" si="9"/>
        <v>120640.9</v>
      </c>
      <c r="F19" s="66">
        <f t="shared" si="9"/>
        <v>58331.6</v>
      </c>
      <c r="G19" s="66">
        <f t="shared" si="9"/>
        <v>58267.16999999999</v>
      </c>
      <c r="H19" s="66">
        <f t="shared" si="9"/>
        <v>22328.739999999998</v>
      </c>
      <c r="I19" s="8"/>
      <c r="J19" s="8"/>
      <c r="K19" s="8"/>
      <c r="L19" s="8"/>
    </row>
    <row r="20" spans="1:12" s="11" customFormat="1" ht="12.75">
      <c r="A20" s="67" t="s">
        <v>168</v>
      </c>
      <c r="B20" s="65" t="s">
        <v>160</v>
      </c>
      <c r="C20" s="66">
        <f aca="true" t="shared" si="10" ref="C20:H20">+C148</f>
        <v>0</v>
      </c>
      <c r="D20" s="66">
        <f t="shared" si="10"/>
        <v>0</v>
      </c>
      <c r="E20" s="66">
        <f t="shared" si="10"/>
        <v>12897</v>
      </c>
      <c r="F20" s="66">
        <f t="shared" si="10"/>
        <v>3466</v>
      </c>
      <c r="G20" s="66">
        <f t="shared" si="10"/>
        <v>3465.49</v>
      </c>
      <c r="H20" s="66">
        <f t="shared" si="10"/>
        <v>1595.8600000000001</v>
      </c>
      <c r="I20" s="8"/>
      <c r="J20" s="8"/>
      <c r="K20" s="8"/>
      <c r="L20" s="8"/>
    </row>
    <row r="21" spans="1:12" s="11" customFormat="1" ht="15.75" customHeight="1">
      <c r="A21" s="67" t="s">
        <v>169</v>
      </c>
      <c r="B21" s="65" t="s">
        <v>162</v>
      </c>
      <c r="C21" s="66">
        <f aca="true" t="shared" si="11" ref="C21:H21">+C66</f>
        <v>0</v>
      </c>
      <c r="D21" s="66">
        <f t="shared" si="11"/>
        <v>0</v>
      </c>
      <c r="E21" s="66">
        <f t="shared" si="11"/>
        <v>0</v>
      </c>
      <c r="F21" s="66">
        <f t="shared" si="11"/>
        <v>0</v>
      </c>
      <c r="G21" s="66">
        <f t="shared" si="11"/>
        <v>0</v>
      </c>
      <c r="H21" s="66">
        <f t="shared" si="11"/>
        <v>0</v>
      </c>
      <c r="I21" s="8"/>
      <c r="J21" s="8"/>
      <c r="K21" s="8"/>
      <c r="L21" s="8"/>
    </row>
    <row r="22" spans="1:12" s="11" customFormat="1" ht="12.75">
      <c r="A22" s="67" t="s">
        <v>170</v>
      </c>
      <c r="B22" s="65" t="s">
        <v>171</v>
      </c>
      <c r="C22" s="66">
        <f aca="true" t="shared" si="12" ref="C22:H22">+C23+C66</f>
        <v>0</v>
      </c>
      <c r="D22" s="66">
        <f t="shared" si="12"/>
        <v>118117.15999999999</v>
      </c>
      <c r="E22" s="66">
        <f t="shared" si="12"/>
        <v>107743.9</v>
      </c>
      <c r="F22" s="66">
        <f t="shared" si="12"/>
        <v>54865.6</v>
      </c>
      <c r="G22" s="66">
        <f t="shared" si="12"/>
        <v>54801.67999999999</v>
      </c>
      <c r="H22" s="66">
        <f t="shared" si="12"/>
        <v>20732.879999999997</v>
      </c>
      <c r="I22" s="8"/>
      <c r="J22" s="8"/>
      <c r="K22" s="8"/>
      <c r="L22" s="8"/>
    </row>
    <row r="23" spans="1:12" s="11" customFormat="1" ht="12.75">
      <c r="A23" s="67" t="s">
        <v>172</v>
      </c>
      <c r="B23" s="65" t="s">
        <v>152</v>
      </c>
      <c r="C23" s="66">
        <f aca="true" t="shared" si="13" ref="C23:H23">+C24+C37+C63</f>
        <v>0</v>
      </c>
      <c r="D23" s="66">
        <f t="shared" si="13"/>
        <v>118117.15999999999</v>
      </c>
      <c r="E23" s="66">
        <f t="shared" si="13"/>
        <v>107743.9</v>
      </c>
      <c r="F23" s="66">
        <f t="shared" si="13"/>
        <v>54865.6</v>
      </c>
      <c r="G23" s="66">
        <f t="shared" si="13"/>
        <v>54801.67999999999</v>
      </c>
      <c r="H23" s="66">
        <f t="shared" si="13"/>
        <v>20732.879999999997</v>
      </c>
      <c r="I23" s="8"/>
      <c r="J23" s="8"/>
      <c r="K23" s="8"/>
      <c r="L23" s="8"/>
    </row>
    <row r="24" spans="1:12" s="11" customFormat="1" ht="12.75">
      <c r="A24" s="67" t="s">
        <v>173</v>
      </c>
      <c r="B24" s="65" t="s">
        <v>154</v>
      </c>
      <c r="C24" s="66">
        <f aca="true" t="shared" si="14" ref="C24:H24">+C25+C31</f>
        <v>0</v>
      </c>
      <c r="D24" s="66">
        <f t="shared" si="14"/>
        <v>0</v>
      </c>
      <c r="E24" s="66">
        <f t="shared" si="14"/>
        <v>2792.8900000000003</v>
      </c>
      <c r="F24" s="66">
        <f t="shared" si="14"/>
        <v>711.6199999999999</v>
      </c>
      <c r="G24" s="66">
        <f t="shared" si="14"/>
        <v>669.5799999999999</v>
      </c>
      <c r="H24" s="66">
        <f t="shared" si="14"/>
        <v>228.71</v>
      </c>
      <c r="I24" s="8"/>
      <c r="J24" s="8"/>
      <c r="K24" s="8"/>
      <c r="L24" s="8"/>
    </row>
    <row r="25" spans="1:12" s="11" customFormat="1" ht="12.75">
      <c r="A25" s="67" t="s">
        <v>174</v>
      </c>
      <c r="B25" s="65" t="s">
        <v>175</v>
      </c>
      <c r="C25" s="66">
        <f aca="true" t="shared" si="15" ref="C25:H25">C26+C27+C28+C29+C30</f>
        <v>0</v>
      </c>
      <c r="D25" s="66">
        <f t="shared" si="15"/>
        <v>0</v>
      </c>
      <c r="E25" s="66">
        <f t="shared" si="15"/>
        <v>2301.88</v>
      </c>
      <c r="F25" s="66">
        <f t="shared" si="15"/>
        <v>580.8499999999999</v>
      </c>
      <c r="G25" s="66">
        <f t="shared" si="15"/>
        <v>554.3199999999999</v>
      </c>
      <c r="H25" s="66">
        <f t="shared" si="15"/>
        <v>185.68</v>
      </c>
      <c r="I25" s="8"/>
      <c r="J25" s="8"/>
      <c r="K25" s="8"/>
      <c r="L25" s="8"/>
    </row>
    <row r="26" spans="1:12" ht="12.75">
      <c r="A26" s="76" t="s">
        <v>176</v>
      </c>
      <c r="B26" s="68" t="s">
        <v>340</v>
      </c>
      <c r="C26" s="69"/>
      <c r="D26" s="10"/>
      <c r="E26" s="7">
        <v>2275.11</v>
      </c>
      <c r="F26" s="7">
        <v>569.8</v>
      </c>
      <c r="G26" s="7">
        <f>179.74+186.41+181.24</f>
        <v>547.39</v>
      </c>
      <c r="H26" s="7">
        <v>181.24</v>
      </c>
      <c r="I26" s="8"/>
      <c r="J26" s="8"/>
      <c r="K26" s="8"/>
      <c r="L26" s="8"/>
    </row>
    <row r="27" spans="1:12" ht="12.75" customHeight="1">
      <c r="A27" s="76" t="s">
        <v>177</v>
      </c>
      <c r="B27" s="70" t="s">
        <v>178</v>
      </c>
      <c r="C27" s="69"/>
      <c r="D27" s="10"/>
      <c r="E27" s="7">
        <v>5.21</v>
      </c>
      <c r="F27" s="7">
        <v>2.3</v>
      </c>
      <c r="G27" s="7">
        <f>0.75+0.86+0.64</f>
        <v>2.25</v>
      </c>
      <c r="H27" s="7">
        <v>0.64</v>
      </c>
      <c r="I27" s="8"/>
      <c r="J27" s="8"/>
      <c r="K27" s="8"/>
      <c r="L27" s="8"/>
    </row>
    <row r="28" spans="1:12" ht="12.75">
      <c r="A28" s="76" t="s">
        <v>179</v>
      </c>
      <c r="B28" s="70" t="s">
        <v>180</v>
      </c>
      <c r="C28" s="69"/>
      <c r="D28" s="10"/>
      <c r="E28" s="7">
        <v>0.75</v>
      </c>
      <c r="F28" s="7">
        <v>0.45</v>
      </c>
      <c r="G28" s="7">
        <f>0.16+0.05+0.19</f>
        <v>0.4</v>
      </c>
      <c r="H28" s="7">
        <v>0.19</v>
      </c>
      <c r="I28" s="8"/>
      <c r="J28" s="8"/>
      <c r="K28" s="8"/>
      <c r="L28" s="8"/>
    </row>
    <row r="29" spans="1:12" ht="12.75">
      <c r="A29" s="76" t="s">
        <v>360</v>
      </c>
      <c r="B29" s="70" t="s">
        <v>181</v>
      </c>
      <c r="C29" s="69"/>
      <c r="D29" s="10"/>
      <c r="E29" s="7"/>
      <c r="F29" s="7"/>
      <c r="G29" s="7"/>
      <c r="H29" s="7"/>
      <c r="I29" s="8"/>
      <c r="J29" s="8"/>
      <c r="K29" s="8"/>
      <c r="L29" s="8"/>
    </row>
    <row r="30" spans="1:12" ht="12" customHeight="1">
      <c r="A30" s="76" t="s">
        <v>182</v>
      </c>
      <c r="B30" s="70" t="s">
        <v>341</v>
      </c>
      <c r="C30" s="69"/>
      <c r="D30" s="10"/>
      <c r="E30" s="7">
        <v>20.81</v>
      </c>
      <c r="F30" s="7">
        <v>8.3</v>
      </c>
      <c r="G30" s="7">
        <f>0.1+0.57+3.61</f>
        <v>4.279999999999999</v>
      </c>
      <c r="H30" s="7">
        <v>3.61</v>
      </c>
      <c r="I30" s="8"/>
      <c r="J30" s="8"/>
      <c r="K30" s="8"/>
      <c r="L30" s="8"/>
    </row>
    <row r="31" spans="1:12" ht="13.5" customHeight="1">
      <c r="A31" s="67" t="s">
        <v>183</v>
      </c>
      <c r="B31" s="65" t="s">
        <v>184</v>
      </c>
      <c r="C31" s="66">
        <f aca="true" t="shared" si="16" ref="C31:H31">+C32+C33+C34+C35+C36</f>
        <v>0</v>
      </c>
      <c r="D31" s="66">
        <f t="shared" si="16"/>
        <v>0</v>
      </c>
      <c r="E31" s="66">
        <f t="shared" si="16"/>
        <v>491.01000000000005</v>
      </c>
      <c r="F31" s="66">
        <f t="shared" si="16"/>
        <v>130.77</v>
      </c>
      <c r="G31" s="66">
        <f t="shared" si="16"/>
        <v>115.26</v>
      </c>
      <c r="H31" s="66">
        <f t="shared" si="16"/>
        <v>43.03</v>
      </c>
      <c r="I31" s="8"/>
      <c r="J31" s="8"/>
      <c r="K31" s="8"/>
      <c r="L31" s="8"/>
    </row>
    <row r="32" spans="1:12" ht="12.75">
      <c r="A32" s="76" t="s">
        <v>185</v>
      </c>
      <c r="B32" s="70" t="s">
        <v>186</v>
      </c>
      <c r="C32" s="69"/>
      <c r="D32" s="10"/>
      <c r="E32" s="7">
        <v>342.23</v>
      </c>
      <c r="F32" s="7">
        <v>91.73</v>
      </c>
      <c r="G32" s="7">
        <f>19.94+29.8+29.06</f>
        <v>78.8</v>
      </c>
      <c r="H32" s="7">
        <v>29.06</v>
      </c>
      <c r="I32" s="8"/>
      <c r="J32" s="8"/>
      <c r="K32" s="8"/>
      <c r="L32" s="8"/>
    </row>
    <row r="33" spans="1:12" ht="12.75">
      <c r="A33" s="76" t="s">
        <v>187</v>
      </c>
      <c r="B33" s="70" t="s">
        <v>188</v>
      </c>
      <c r="C33" s="69"/>
      <c r="D33" s="10"/>
      <c r="E33" s="7">
        <v>10.83</v>
      </c>
      <c r="F33" s="7">
        <v>2.9</v>
      </c>
      <c r="G33" s="7">
        <f>0.73+0.94+0.92</f>
        <v>2.59</v>
      </c>
      <c r="H33" s="7">
        <v>0.92</v>
      </c>
      <c r="I33" s="8"/>
      <c r="J33" s="8"/>
      <c r="K33" s="8"/>
      <c r="L33" s="8"/>
    </row>
    <row r="34" spans="1:12" ht="12.75">
      <c r="A34" s="76" t="s">
        <v>189</v>
      </c>
      <c r="B34" s="70" t="s">
        <v>190</v>
      </c>
      <c r="C34" s="69"/>
      <c r="D34" s="10"/>
      <c r="E34" s="7">
        <v>112.63</v>
      </c>
      <c r="F34" s="7">
        <v>30.19</v>
      </c>
      <c r="G34" s="7">
        <f>8.91+9.77+9.65</f>
        <v>28.33</v>
      </c>
      <c r="H34" s="7">
        <v>9.65</v>
      </c>
      <c r="I34" s="8"/>
      <c r="J34" s="8"/>
      <c r="K34" s="8"/>
      <c r="L34" s="8"/>
    </row>
    <row r="35" spans="1:12" ht="25.5">
      <c r="A35" s="76" t="s">
        <v>191</v>
      </c>
      <c r="B35" s="71" t="s">
        <v>192</v>
      </c>
      <c r="C35" s="69"/>
      <c r="D35" s="10"/>
      <c r="E35" s="7">
        <v>3.66</v>
      </c>
      <c r="F35" s="7">
        <v>0.95</v>
      </c>
      <c r="G35" s="7">
        <f>0.01+0.27+0.28</f>
        <v>0.56</v>
      </c>
      <c r="H35" s="7">
        <v>0.28</v>
      </c>
      <c r="I35" s="8"/>
      <c r="J35" s="8"/>
      <c r="K35" s="8"/>
      <c r="L35" s="8"/>
    </row>
    <row r="36" spans="1:12" s="11" customFormat="1" ht="12.75">
      <c r="A36" s="76" t="s">
        <v>193</v>
      </c>
      <c r="B36" s="71" t="s">
        <v>194</v>
      </c>
      <c r="C36" s="69"/>
      <c r="D36" s="10"/>
      <c r="E36" s="7">
        <v>21.66</v>
      </c>
      <c r="F36" s="7">
        <v>5</v>
      </c>
      <c r="G36" s="7">
        <f>1.57+0.29+3.12</f>
        <v>4.98</v>
      </c>
      <c r="H36" s="7">
        <v>3.12</v>
      </c>
      <c r="I36" s="8"/>
      <c r="J36" s="8"/>
      <c r="K36" s="8"/>
      <c r="L36" s="8"/>
    </row>
    <row r="37" spans="1:12" s="11" customFormat="1" ht="12.75">
      <c r="A37" s="67" t="s">
        <v>195</v>
      </c>
      <c r="B37" s="65" t="s">
        <v>156</v>
      </c>
      <c r="C37" s="66">
        <f aca="true" t="shared" si="17" ref="C37:H37">+C38+C51+C50+C53+C56+C58+C59+C60+C57</f>
        <v>0</v>
      </c>
      <c r="D37" s="66">
        <f t="shared" si="17"/>
        <v>118117.15999999999</v>
      </c>
      <c r="E37" s="66">
        <f t="shared" si="17"/>
        <v>104951.01</v>
      </c>
      <c r="F37" s="66">
        <f t="shared" si="17"/>
        <v>54153.979999999996</v>
      </c>
      <c r="G37" s="66">
        <f t="shared" si="17"/>
        <v>54132.09999999999</v>
      </c>
      <c r="H37" s="66">
        <f t="shared" si="17"/>
        <v>20504.17</v>
      </c>
      <c r="I37" s="8"/>
      <c r="J37" s="8"/>
      <c r="K37" s="8"/>
      <c r="L37" s="8"/>
    </row>
    <row r="38" spans="1:12" ht="12.75">
      <c r="A38" s="67" t="s">
        <v>196</v>
      </c>
      <c r="B38" s="65" t="s">
        <v>197</v>
      </c>
      <c r="C38" s="66">
        <f aca="true" t="shared" si="18" ref="C38:H38">+C39+C40+C41+C42+C43+C44+C45+C46+C48</f>
        <v>0</v>
      </c>
      <c r="D38" s="66">
        <f t="shared" si="18"/>
        <v>118117.15999999999</v>
      </c>
      <c r="E38" s="66">
        <f t="shared" si="18"/>
        <v>104923.01</v>
      </c>
      <c r="F38" s="66">
        <f t="shared" si="18"/>
        <v>54143.88</v>
      </c>
      <c r="G38" s="66">
        <f t="shared" si="18"/>
        <v>54122.13999999999</v>
      </c>
      <c r="H38" s="66">
        <f t="shared" si="18"/>
        <v>20498.129999999997</v>
      </c>
      <c r="I38" s="8"/>
      <c r="J38" s="8"/>
      <c r="K38" s="8"/>
      <c r="L38" s="8"/>
    </row>
    <row r="39" spans="1:12" ht="12.75">
      <c r="A39" s="76" t="s">
        <v>198</v>
      </c>
      <c r="B39" s="70" t="s">
        <v>199</v>
      </c>
      <c r="C39" s="69"/>
      <c r="D39" s="10"/>
      <c r="E39" s="7">
        <v>14</v>
      </c>
      <c r="F39" s="7">
        <v>5</v>
      </c>
      <c r="G39" s="7">
        <f>1.02+1+2.98</f>
        <v>5</v>
      </c>
      <c r="H39" s="7">
        <v>2.98</v>
      </c>
      <c r="I39" s="8"/>
      <c r="J39" s="8"/>
      <c r="K39" s="8"/>
      <c r="L39" s="8"/>
    </row>
    <row r="40" spans="1:12" ht="12.75">
      <c r="A40" s="76" t="s">
        <v>200</v>
      </c>
      <c r="B40" s="70" t="s">
        <v>201</v>
      </c>
      <c r="C40" s="69"/>
      <c r="D40" s="10"/>
      <c r="E40" s="7">
        <v>3</v>
      </c>
      <c r="F40" s="7">
        <v>1</v>
      </c>
      <c r="G40" s="7">
        <f>0.99</f>
        <v>0.99</v>
      </c>
      <c r="H40" s="7"/>
      <c r="I40" s="8"/>
      <c r="J40" s="8"/>
      <c r="K40" s="8"/>
      <c r="L40" s="8"/>
    </row>
    <row r="41" spans="1:12" ht="12.75">
      <c r="A41" s="76" t="s">
        <v>202</v>
      </c>
      <c r="B41" s="70" t="s">
        <v>203</v>
      </c>
      <c r="C41" s="69"/>
      <c r="D41" s="10"/>
      <c r="E41" s="7">
        <v>56</v>
      </c>
      <c r="F41" s="7">
        <v>19.1</v>
      </c>
      <c r="G41" s="7">
        <f>4.87+10.18+4.05</f>
        <v>19.1</v>
      </c>
      <c r="H41" s="7">
        <v>4.05</v>
      </c>
      <c r="I41" s="8"/>
      <c r="J41" s="8"/>
      <c r="K41" s="8"/>
      <c r="L41" s="8"/>
    </row>
    <row r="42" spans="1:12" ht="12.75">
      <c r="A42" s="76" t="s">
        <v>204</v>
      </c>
      <c r="B42" s="70" t="s">
        <v>205</v>
      </c>
      <c r="C42" s="69"/>
      <c r="D42" s="10"/>
      <c r="E42" s="7">
        <v>4</v>
      </c>
      <c r="F42" s="7">
        <v>0.8</v>
      </c>
      <c r="G42" s="7">
        <f>0.26+0.25+0.29</f>
        <v>0.8</v>
      </c>
      <c r="H42" s="7">
        <v>0.29</v>
      </c>
      <c r="I42" s="8"/>
      <c r="J42" s="8"/>
      <c r="K42" s="8"/>
      <c r="L42" s="8"/>
    </row>
    <row r="43" spans="1:12" ht="12.75">
      <c r="A43" s="76" t="s">
        <v>206</v>
      </c>
      <c r="B43" s="70" t="s">
        <v>207</v>
      </c>
      <c r="C43" s="69"/>
      <c r="D43" s="10"/>
      <c r="E43" s="7">
        <v>14</v>
      </c>
      <c r="F43" s="7">
        <v>5</v>
      </c>
      <c r="G43" s="7">
        <f>2+3</f>
        <v>5</v>
      </c>
      <c r="H43" s="7">
        <v>3</v>
      </c>
      <c r="I43" s="8"/>
      <c r="J43" s="8"/>
      <c r="K43" s="8"/>
      <c r="L43" s="8"/>
    </row>
    <row r="44" spans="1:12" ht="12.75">
      <c r="A44" s="76" t="s">
        <v>208</v>
      </c>
      <c r="B44" s="70" t="s">
        <v>209</v>
      </c>
      <c r="C44" s="69"/>
      <c r="D44" s="10"/>
      <c r="E44" s="7">
        <v>0</v>
      </c>
      <c r="F44" s="7">
        <v>0</v>
      </c>
      <c r="G44" s="7">
        <v>0</v>
      </c>
      <c r="H44" s="7">
        <v>0</v>
      </c>
      <c r="I44" s="8"/>
      <c r="J44" s="8"/>
      <c r="K44" s="8"/>
      <c r="L44" s="8"/>
    </row>
    <row r="45" spans="1:12" s="11" customFormat="1" ht="12.75">
      <c r="A45" s="76" t="s">
        <v>210</v>
      </c>
      <c r="B45" s="70" t="s">
        <v>211</v>
      </c>
      <c r="C45" s="69"/>
      <c r="D45" s="10"/>
      <c r="E45" s="7">
        <v>36</v>
      </c>
      <c r="F45" s="7">
        <v>11.5</v>
      </c>
      <c r="G45" s="7">
        <f>3.69+3.29+4.52</f>
        <v>11.5</v>
      </c>
      <c r="H45" s="7">
        <v>4.52</v>
      </c>
      <c r="I45" s="8"/>
      <c r="J45" s="8"/>
      <c r="K45" s="8"/>
      <c r="L45" s="8"/>
    </row>
    <row r="46" spans="1:12" s="113" customFormat="1" ht="26.25">
      <c r="A46" s="67" t="s">
        <v>212</v>
      </c>
      <c r="B46" s="65" t="s">
        <v>213</v>
      </c>
      <c r="C46" s="72">
        <f aca="true" t="shared" si="19" ref="C46:H46">+C47+C76</f>
        <v>0</v>
      </c>
      <c r="D46" s="72">
        <f t="shared" si="19"/>
        <v>118117.15999999999</v>
      </c>
      <c r="E46" s="72">
        <f t="shared" si="19"/>
        <v>104596.83</v>
      </c>
      <c r="F46" s="72">
        <f t="shared" si="19"/>
        <v>54053.479999999996</v>
      </c>
      <c r="G46" s="72">
        <f t="shared" si="19"/>
        <v>54031.759999999995</v>
      </c>
      <c r="H46" s="72">
        <f t="shared" si="19"/>
        <v>20469.149999999998</v>
      </c>
      <c r="I46" s="8"/>
      <c r="J46" s="8"/>
      <c r="K46" s="8"/>
      <c r="L46" s="8"/>
    </row>
    <row r="47" spans="1:12" ht="25.5">
      <c r="A47" s="110"/>
      <c r="B47" s="73" t="s">
        <v>214</v>
      </c>
      <c r="C47" s="74"/>
      <c r="D47" s="10"/>
      <c r="E47" s="7">
        <v>42</v>
      </c>
      <c r="F47" s="7">
        <v>7</v>
      </c>
      <c r="G47" s="7">
        <f>2.99+0.8+3.21</f>
        <v>7</v>
      </c>
      <c r="H47" s="7">
        <v>3.21</v>
      </c>
      <c r="I47" s="8"/>
      <c r="J47" s="8"/>
      <c r="K47" s="8"/>
      <c r="L47" s="8"/>
    </row>
    <row r="48" spans="1:12" s="11" customFormat="1" ht="26.25" customHeight="1">
      <c r="A48" s="76" t="s">
        <v>215</v>
      </c>
      <c r="B48" s="70" t="s">
        <v>216</v>
      </c>
      <c r="C48" s="69"/>
      <c r="D48" s="10"/>
      <c r="E48" s="7">
        <v>199.18</v>
      </c>
      <c r="F48" s="7">
        <v>48</v>
      </c>
      <c r="G48" s="7">
        <f>16.37+17.48+14.14</f>
        <v>47.99</v>
      </c>
      <c r="H48" s="7">
        <v>14.14</v>
      </c>
      <c r="I48" s="8"/>
      <c r="J48" s="8"/>
      <c r="K48" s="8"/>
      <c r="L48" s="8"/>
    </row>
    <row r="49" spans="1:12" s="11" customFormat="1" ht="26.25" customHeight="1">
      <c r="A49" s="76"/>
      <c r="B49" s="70" t="s">
        <v>217</v>
      </c>
      <c r="C49" s="69"/>
      <c r="D49" s="10"/>
      <c r="E49" s="7">
        <v>7.18</v>
      </c>
      <c r="F49" s="7"/>
      <c r="G49" s="7"/>
      <c r="H49" s="7"/>
      <c r="I49" s="8"/>
      <c r="J49" s="8"/>
      <c r="K49" s="8"/>
      <c r="L49" s="8"/>
    </row>
    <row r="50" spans="1:12" s="11" customFormat="1" ht="14.25" customHeight="1">
      <c r="A50" s="67" t="s">
        <v>218</v>
      </c>
      <c r="B50" s="70" t="s">
        <v>219</v>
      </c>
      <c r="C50" s="69"/>
      <c r="D50" s="10"/>
      <c r="E50" s="10"/>
      <c r="F50" s="10"/>
      <c r="G50" s="10"/>
      <c r="H50" s="10"/>
      <c r="I50" s="8"/>
      <c r="J50" s="8"/>
      <c r="K50" s="8"/>
      <c r="L50" s="8"/>
    </row>
    <row r="51" spans="1:12" ht="12.75">
      <c r="A51" s="67" t="s">
        <v>220</v>
      </c>
      <c r="B51" s="65" t="s">
        <v>221</v>
      </c>
      <c r="C51" s="75">
        <f aca="true" t="shared" si="20" ref="C51:H51">+C52</f>
        <v>0</v>
      </c>
      <c r="D51" s="75">
        <f t="shared" si="20"/>
        <v>0</v>
      </c>
      <c r="E51" s="75">
        <f t="shared" si="20"/>
        <v>10</v>
      </c>
      <c r="F51" s="75">
        <f t="shared" si="20"/>
        <v>3</v>
      </c>
      <c r="G51" s="75">
        <f t="shared" si="20"/>
        <v>2.95</v>
      </c>
      <c r="H51" s="75">
        <f t="shared" si="20"/>
        <v>2.48</v>
      </c>
      <c r="I51" s="8"/>
      <c r="J51" s="8"/>
      <c r="K51" s="8"/>
      <c r="L51" s="8"/>
    </row>
    <row r="52" spans="1:12" s="11" customFormat="1" ht="12.75">
      <c r="A52" s="76" t="s">
        <v>222</v>
      </c>
      <c r="B52" s="70" t="s">
        <v>223</v>
      </c>
      <c r="C52" s="69"/>
      <c r="D52" s="10"/>
      <c r="E52" s="10">
        <v>10</v>
      </c>
      <c r="F52" s="10">
        <v>3</v>
      </c>
      <c r="G52" s="10">
        <f>0.47+2.48</f>
        <v>2.95</v>
      </c>
      <c r="H52" s="10">
        <v>2.48</v>
      </c>
      <c r="I52" s="8"/>
      <c r="J52" s="8"/>
      <c r="K52" s="8"/>
      <c r="L52" s="8"/>
    </row>
    <row r="53" spans="1:12" ht="12.75">
      <c r="A53" s="67" t="s">
        <v>224</v>
      </c>
      <c r="B53" s="65" t="s">
        <v>225</v>
      </c>
      <c r="C53" s="66">
        <f aca="true" t="shared" si="21" ref="C53:H53">+C54+C55</f>
        <v>0</v>
      </c>
      <c r="D53" s="66">
        <f t="shared" si="21"/>
        <v>0</v>
      </c>
      <c r="E53" s="66">
        <f t="shared" si="21"/>
        <v>9</v>
      </c>
      <c r="F53" s="66">
        <f t="shared" si="21"/>
        <v>5</v>
      </c>
      <c r="G53" s="66">
        <f t="shared" si="21"/>
        <v>5</v>
      </c>
      <c r="H53" s="66">
        <f t="shared" si="21"/>
        <v>2.06</v>
      </c>
      <c r="I53" s="8"/>
      <c r="J53" s="8"/>
      <c r="K53" s="8"/>
      <c r="L53" s="8"/>
    </row>
    <row r="54" spans="1:12" ht="12.75">
      <c r="A54" s="67" t="s">
        <v>226</v>
      </c>
      <c r="B54" s="70" t="s">
        <v>227</v>
      </c>
      <c r="C54" s="69"/>
      <c r="D54" s="10"/>
      <c r="E54" s="7">
        <v>9</v>
      </c>
      <c r="F54" s="7">
        <v>5</v>
      </c>
      <c r="G54" s="7">
        <f>0.58+2.36+2.06</f>
        <v>5</v>
      </c>
      <c r="H54" s="7">
        <v>2.06</v>
      </c>
      <c r="I54" s="8"/>
      <c r="J54" s="8"/>
      <c r="K54" s="8"/>
      <c r="L54" s="8"/>
    </row>
    <row r="55" spans="1:12" ht="12.75">
      <c r="A55" s="67" t="s">
        <v>228</v>
      </c>
      <c r="B55" s="70" t="s">
        <v>229</v>
      </c>
      <c r="C55" s="69"/>
      <c r="D55" s="10"/>
      <c r="E55" s="7"/>
      <c r="F55" s="7"/>
      <c r="G55" s="7"/>
      <c r="H55" s="7"/>
      <c r="I55" s="8"/>
      <c r="J55" s="8"/>
      <c r="K55" s="8"/>
      <c r="L55" s="8"/>
    </row>
    <row r="56" spans="1:12" ht="12.75">
      <c r="A56" s="76" t="s">
        <v>230</v>
      </c>
      <c r="B56" s="70" t="s">
        <v>231</v>
      </c>
      <c r="C56" s="69"/>
      <c r="D56" s="10"/>
      <c r="E56" s="7">
        <v>3</v>
      </c>
      <c r="F56" s="7">
        <v>1.6</v>
      </c>
      <c r="G56" s="7">
        <f>0.22+1.29</f>
        <v>1.51</v>
      </c>
      <c r="H56" s="7">
        <v>1.29</v>
      </c>
      <c r="I56" s="8"/>
      <c r="J56" s="8"/>
      <c r="K56" s="8"/>
      <c r="L56" s="8"/>
    </row>
    <row r="57" spans="1:12" ht="12.75">
      <c r="A57" s="76" t="s">
        <v>232</v>
      </c>
      <c r="B57" s="68" t="s">
        <v>233</v>
      </c>
      <c r="C57" s="69"/>
      <c r="D57" s="10"/>
      <c r="E57" s="7"/>
      <c r="F57" s="7"/>
      <c r="G57" s="7"/>
      <c r="H57" s="7"/>
      <c r="I57" s="8"/>
      <c r="J57" s="8"/>
      <c r="K57" s="8"/>
      <c r="L57" s="8"/>
    </row>
    <row r="58" spans="1:12" ht="12.75">
      <c r="A58" s="76" t="s">
        <v>234</v>
      </c>
      <c r="B58" s="70" t="s">
        <v>235</v>
      </c>
      <c r="C58" s="69"/>
      <c r="D58" s="10"/>
      <c r="E58" s="7"/>
      <c r="F58" s="7"/>
      <c r="G58" s="7"/>
      <c r="H58" s="7"/>
      <c r="I58" s="8"/>
      <c r="J58" s="8"/>
      <c r="K58" s="8"/>
      <c r="L58" s="8"/>
    </row>
    <row r="59" spans="1:12" s="11" customFormat="1" ht="12.75">
      <c r="A59" s="76" t="s">
        <v>236</v>
      </c>
      <c r="B59" s="70" t="s">
        <v>237</v>
      </c>
      <c r="C59" s="69"/>
      <c r="D59" s="10"/>
      <c r="E59" s="7">
        <v>3</v>
      </c>
      <c r="F59" s="7"/>
      <c r="G59" s="7"/>
      <c r="H59" s="7"/>
      <c r="I59" s="8"/>
      <c r="J59" s="8"/>
      <c r="K59" s="8"/>
      <c r="L59" s="8"/>
    </row>
    <row r="60" spans="1:12" ht="12.75">
      <c r="A60" s="67" t="s">
        <v>238</v>
      </c>
      <c r="B60" s="65" t="s">
        <v>239</v>
      </c>
      <c r="C60" s="75">
        <f aca="true" t="shared" si="22" ref="C60:H60">+C61+C62</f>
        <v>0</v>
      </c>
      <c r="D60" s="75">
        <f t="shared" si="22"/>
        <v>0</v>
      </c>
      <c r="E60" s="75">
        <f t="shared" si="22"/>
        <v>3</v>
      </c>
      <c r="F60" s="75">
        <f t="shared" si="22"/>
        <v>0.5</v>
      </c>
      <c r="G60" s="75">
        <f t="shared" si="22"/>
        <v>0.5</v>
      </c>
      <c r="H60" s="75">
        <f t="shared" si="22"/>
        <v>0.21</v>
      </c>
      <c r="I60" s="8"/>
      <c r="J60" s="8"/>
      <c r="K60" s="8"/>
      <c r="L60" s="8"/>
    </row>
    <row r="61" spans="1:12" ht="13.5" customHeight="1">
      <c r="A61" s="76" t="s">
        <v>240</v>
      </c>
      <c r="B61" s="70" t="s">
        <v>241</v>
      </c>
      <c r="C61" s="69"/>
      <c r="D61" s="10"/>
      <c r="E61" s="10"/>
      <c r="F61" s="10"/>
      <c r="G61" s="7"/>
      <c r="H61" s="7"/>
      <c r="I61" s="8"/>
      <c r="J61" s="8"/>
      <c r="K61" s="8"/>
      <c r="L61" s="8"/>
    </row>
    <row r="62" spans="1:12" s="11" customFormat="1" ht="12.75">
      <c r="A62" s="76" t="s">
        <v>242</v>
      </c>
      <c r="B62" s="70" t="s">
        <v>243</v>
      </c>
      <c r="C62" s="69"/>
      <c r="D62" s="10"/>
      <c r="E62" s="7">
        <v>3</v>
      </c>
      <c r="F62" s="7">
        <v>0.5</v>
      </c>
      <c r="G62" s="120">
        <f>0.14+0.15+0.21</f>
        <v>0.5</v>
      </c>
      <c r="H62" s="120">
        <v>0.21</v>
      </c>
      <c r="I62" s="8"/>
      <c r="J62" s="8"/>
      <c r="K62" s="8"/>
      <c r="L62" s="8"/>
    </row>
    <row r="63" spans="1:12" s="11" customFormat="1" ht="12.75">
      <c r="A63" s="67" t="s">
        <v>244</v>
      </c>
      <c r="B63" s="65" t="s">
        <v>158</v>
      </c>
      <c r="C63" s="64">
        <f>+C64</f>
        <v>0</v>
      </c>
      <c r="D63" s="64">
        <f aca="true" t="shared" si="23" ref="D63:H64">+D64</f>
        <v>0</v>
      </c>
      <c r="E63" s="64">
        <f t="shared" si="23"/>
        <v>0</v>
      </c>
      <c r="F63" s="64">
        <f t="shared" si="23"/>
        <v>0</v>
      </c>
      <c r="G63" s="64">
        <f t="shared" si="23"/>
        <v>0</v>
      </c>
      <c r="H63" s="64">
        <f t="shared" si="23"/>
        <v>0</v>
      </c>
      <c r="I63" s="8"/>
      <c r="J63" s="8"/>
      <c r="K63" s="8"/>
      <c r="L63" s="8"/>
    </row>
    <row r="64" spans="1:12" ht="12.75">
      <c r="A64" s="76" t="s">
        <v>245</v>
      </c>
      <c r="B64" s="65" t="s">
        <v>246</v>
      </c>
      <c r="C64" s="64">
        <f>+C65</f>
        <v>0</v>
      </c>
      <c r="D64" s="64">
        <f t="shared" si="23"/>
        <v>0</v>
      </c>
      <c r="E64" s="64">
        <f t="shared" si="23"/>
        <v>0</v>
      </c>
      <c r="F64" s="64">
        <f t="shared" si="23"/>
        <v>0</v>
      </c>
      <c r="G64" s="64">
        <f t="shared" si="23"/>
        <v>0</v>
      </c>
      <c r="H64" s="64">
        <f t="shared" si="23"/>
        <v>0</v>
      </c>
      <c r="I64" s="8"/>
      <c r="J64" s="8"/>
      <c r="K64" s="8"/>
      <c r="L64" s="8"/>
    </row>
    <row r="65" spans="1:12" s="11" customFormat="1" ht="12.75">
      <c r="A65" s="76" t="s">
        <v>247</v>
      </c>
      <c r="B65" s="70" t="s">
        <v>248</v>
      </c>
      <c r="C65" s="69"/>
      <c r="D65" s="10"/>
      <c r="E65" s="10"/>
      <c r="F65" s="10"/>
      <c r="G65" s="10"/>
      <c r="H65" s="10"/>
      <c r="I65" s="8"/>
      <c r="J65" s="8"/>
      <c r="K65" s="8"/>
      <c r="L65" s="8"/>
    </row>
    <row r="66" spans="1:12" s="11" customFormat="1" ht="12.75">
      <c r="A66" s="67" t="s">
        <v>249</v>
      </c>
      <c r="B66" s="65" t="s">
        <v>162</v>
      </c>
      <c r="C66" s="66">
        <f aca="true" t="shared" si="24" ref="C66:H66">+C67</f>
        <v>0</v>
      </c>
      <c r="D66" s="66">
        <f t="shared" si="24"/>
        <v>0</v>
      </c>
      <c r="E66" s="66">
        <f t="shared" si="24"/>
        <v>0</v>
      </c>
      <c r="F66" s="66">
        <f t="shared" si="24"/>
        <v>0</v>
      </c>
      <c r="G66" s="66">
        <f t="shared" si="24"/>
        <v>0</v>
      </c>
      <c r="H66" s="66">
        <f t="shared" si="24"/>
        <v>0</v>
      </c>
      <c r="I66" s="8"/>
      <c r="J66" s="8"/>
      <c r="K66" s="8"/>
      <c r="L66" s="8"/>
    </row>
    <row r="67" spans="1:12" s="11" customFormat="1" ht="12.75">
      <c r="A67" s="67" t="s">
        <v>250</v>
      </c>
      <c r="B67" s="65" t="s">
        <v>164</v>
      </c>
      <c r="C67" s="66">
        <f aca="true" t="shared" si="25" ref="C67:H67">+C68+C73</f>
        <v>0</v>
      </c>
      <c r="D67" s="66">
        <f t="shared" si="25"/>
        <v>0</v>
      </c>
      <c r="E67" s="66">
        <f t="shared" si="25"/>
        <v>0</v>
      </c>
      <c r="F67" s="66">
        <f t="shared" si="25"/>
        <v>0</v>
      </c>
      <c r="G67" s="66">
        <f t="shared" si="25"/>
        <v>0</v>
      </c>
      <c r="H67" s="66">
        <f t="shared" si="25"/>
        <v>0</v>
      </c>
      <c r="I67" s="8"/>
      <c r="J67" s="8"/>
      <c r="K67" s="8"/>
      <c r="L67" s="8"/>
    </row>
    <row r="68" spans="1:12" s="11" customFormat="1" ht="12.75">
      <c r="A68" s="67" t="s">
        <v>251</v>
      </c>
      <c r="B68" s="65" t="s">
        <v>252</v>
      </c>
      <c r="C68" s="66">
        <f aca="true" t="shared" si="26" ref="C68:H68">+C70+C72+C71+C69</f>
        <v>0</v>
      </c>
      <c r="D68" s="66">
        <f t="shared" si="26"/>
        <v>0</v>
      </c>
      <c r="E68" s="66">
        <f t="shared" si="26"/>
        <v>0</v>
      </c>
      <c r="F68" s="66">
        <f t="shared" si="26"/>
        <v>0</v>
      </c>
      <c r="G68" s="66">
        <f t="shared" si="26"/>
        <v>0</v>
      </c>
      <c r="H68" s="66">
        <f t="shared" si="26"/>
        <v>0</v>
      </c>
      <c r="I68" s="8"/>
      <c r="J68" s="8"/>
      <c r="K68" s="8"/>
      <c r="L68" s="8"/>
    </row>
    <row r="69" spans="1:12" ht="12.75">
      <c r="A69" s="67"/>
      <c r="B69" s="77" t="s">
        <v>253</v>
      </c>
      <c r="C69" s="66"/>
      <c r="D69" s="10"/>
      <c r="E69" s="10"/>
      <c r="F69" s="10"/>
      <c r="G69" s="7"/>
      <c r="H69" s="7"/>
      <c r="I69" s="8"/>
      <c r="J69" s="8"/>
      <c r="K69" s="8"/>
      <c r="L69" s="8"/>
    </row>
    <row r="70" spans="1:12" ht="12.75">
      <c r="A70" s="76" t="s">
        <v>254</v>
      </c>
      <c r="B70" s="70" t="s">
        <v>255</v>
      </c>
      <c r="C70" s="69"/>
      <c r="D70" s="10"/>
      <c r="E70" s="10"/>
      <c r="F70" s="10"/>
      <c r="G70" s="7"/>
      <c r="H70" s="7"/>
      <c r="I70" s="8"/>
      <c r="J70" s="8"/>
      <c r="K70" s="8"/>
      <c r="L70" s="8"/>
    </row>
    <row r="71" spans="1:12" ht="12.75" hidden="1">
      <c r="A71" s="76" t="s">
        <v>256</v>
      </c>
      <c r="B71" s="68" t="s">
        <v>257</v>
      </c>
      <c r="C71" s="69"/>
      <c r="D71" s="10"/>
      <c r="E71" s="10"/>
      <c r="F71" s="10"/>
      <c r="G71" s="7"/>
      <c r="H71" s="7"/>
      <c r="I71" s="8"/>
      <c r="J71" s="8"/>
      <c r="K71" s="8"/>
      <c r="L71" s="8"/>
    </row>
    <row r="72" spans="1:12" ht="12.75">
      <c r="A72" s="76" t="s">
        <v>258</v>
      </c>
      <c r="B72" s="70" t="s">
        <v>259</v>
      </c>
      <c r="C72" s="69"/>
      <c r="D72" s="10"/>
      <c r="E72" s="10"/>
      <c r="F72" s="10"/>
      <c r="G72" s="7"/>
      <c r="H72" s="7"/>
      <c r="I72" s="8"/>
      <c r="J72" s="8"/>
      <c r="K72" s="8"/>
      <c r="L72" s="8"/>
    </row>
    <row r="73" spans="1:12" ht="12.75" hidden="1">
      <c r="A73" s="111"/>
      <c r="B73" s="68" t="s">
        <v>260</v>
      </c>
      <c r="C73" s="69"/>
      <c r="D73" s="10"/>
      <c r="E73" s="10"/>
      <c r="F73" s="10"/>
      <c r="G73" s="7"/>
      <c r="H73" s="7"/>
      <c r="I73" s="8"/>
      <c r="J73" s="8"/>
      <c r="K73" s="8"/>
      <c r="L73" s="8"/>
    </row>
    <row r="74" spans="1:12" ht="12.75">
      <c r="A74" s="76" t="s">
        <v>172</v>
      </c>
      <c r="B74" s="65" t="s">
        <v>261</v>
      </c>
      <c r="C74" s="69"/>
      <c r="D74" s="10"/>
      <c r="E74" s="10"/>
      <c r="F74" s="10"/>
      <c r="G74" s="7"/>
      <c r="H74" s="7"/>
      <c r="I74" s="8"/>
      <c r="J74" s="8"/>
      <c r="K74" s="8"/>
      <c r="L74" s="8"/>
    </row>
    <row r="75" spans="1:12" s="113" customFormat="1" ht="11.25" customHeight="1">
      <c r="A75" s="76" t="s">
        <v>262</v>
      </c>
      <c r="B75" s="65" t="s">
        <v>263</v>
      </c>
      <c r="C75" s="64">
        <f aca="true" t="shared" si="27" ref="C75:H75">+C37-C76+C24+C66</f>
        <v>0</v>
      </c>
      <c r="D75" s="64">
        <f t="shared" si="27"/>
        <v>0</v>
      </c>
      <c r="E75" s="64">
        <f t="shared" si="27"/>
        <v>3189.0699999999933</v>
      </c>
      <c r="F75" s="64">
        <f t="shared" si="27"/>
        <v>819.1199999999999</v>
      </c>
      <c r="G75" s="64">
        <f t="shared" si="27"/>
        <v>776.9199999999964</v>
      </c>
      <c r="H75" s="64">
        <f t="shared" si="27"/>
        <v>266.9399999999996</v>
      </c>
      <c r="I75" s="8"/>
      <c r="J75" s="8"/>
      <c r="K75" s="8"/>
      <c r="L75" s="8"/>
    </row>
    <row r="76" spans="1:12" s="113" customFormat="1" ht="15">
      <c r="A76" s="76"/>
      <c r="B76" s="73" t="s">
        <v>264</v>
      </c>
      <c r="C76" s="78">
        <f aca="true" t="shared" si="28" ref="C76:H76">+C77+C110+C129+C130+C144+C145</f>
        <v>0</v>
      </c>
      <c r="D76" s="78">
        <f t="shared" si="28"/>
        <v>118117.15999999999</v>
      </c>
      <c r="E76" s="78">
        <f t="shared" si="28"/>
        <v>104554.83</v>
      </c>
      <c r="F76" s="78">
        <f t="shared" si="28"/>
        <v>54046.479999999996</v>
      </c>
      <c r="G76" s="78">
        <f t="shared" si="28"/>
        <v>54024.759999999995</v>
      </c>
      <c r="H76" s="78">
        <f t="shared" si="28"/>
        <v>20465.94</v>
      </c>
      <c r="I76" s="8"/>
      <c r="J76" s="8"/>
      <c r="K76" s="8"/>
      <c r="L76" s="8"/>
    </row>
    <row r="77" spans="1:12" s="113" customFormat="1" ht="25.5">
      <c r="A77" s="67" t="s">
        <v>265</v>
      </c>
      <c r="B77" s="65" t="s">
        <v>266</v>
      </c>
      <c r="C77" s="66">
        <f aca="true" t="shared" si="29" ref="C77:H77">+C78+C82+C93+C108+C109</f>
        <v>0</v>
      </c>
      <c r="D77" s="66">
        <f t="shared" si="29"/>
        <v>57341.32999999999</v>
      </c>
      <c r="E77" s="66">
        <f t="shared" si="29"/>
        <v>44282.05</v>
      </c>
      <c r="F77" s="66">
        <f t="shared" si="29"/>
        <v>23537.96</v>
      </c>
      <c r="G77" s="66">
        <f t="shared" si="29"/>
        <v>23537.480000000003</v>
      </c>
      <c r="H77" s="66">
        <f t="shared" si="29"/>
        <v>9789.409999999998</v>
      </c>
      <c r="I77" s="8"/>
      <c r="J77" s="8"/>
      <c r="K77" s="8"/>
      <c r="L77" s="8"/>
    </row>
    <row r="78" spans="1:12" s="113" customFormat="1" ht="12.75">
      <c r="A78" s="76" t="s">
        <v>267</v>
      </c>
      <c r="B78" s="65" t="s">
        <v>268</v>
      </c>
      <c r="C78" s="64">
        <f aca="true" t="shared" si="30" ref="C78:H78">+C79+C80+C81</f>
        <v>0</v>
      </c>
      <c r="D78" s="64">
        <f t="shared" si="30"/>
        <v>24899.6</v>
      </c>
      <c r="E78" s="64">
        <f t="shared" si="30"/>
        <v>28175.6</v>
      </c>
      <c r="F78" s="64">
        <f t="shared" si="30"/>
        <v>14575.6</v>
      </c>
      <c r="G78" s="64">
        <f t="shared" si="30"/>
        <v>14575.18</v>
      </c>
      <c r="H78" s="64">
        <f t="shared" si="30"/>
        <v>7020.11</v>
      </c>
      <c r="I78" s="8"/>
      <c r="J78" s="8"/>
      <c r="K78" s="8"/>
      <c r="L78" s="8"/>
    </row>
    <row r="79" spans="1:12" s="113" customFormat="1" ht="12.75">
      <c r="A79" s="76"/>
      <c r="B79" s="68" t="s">
        <v>269</v>
      </c>
      <c r="C79" s="69"/>
      <c r="D79" s="7">
        <v>24159</v>
      </c>
      <c r="E79" s="7">
        <v>27477</v>
      </c>
      <c r="F79" s="7">
        <v>14237</v>
      </c>
      <c r="G79" s="7">
        <f>3567.65+3758.93+6910.42</f>
        <v>14237</v>
      </c>
      <c r="H79" s="7">
        <v>6910.42</v>
      </c>
      <c r="I79" s="8"/>
      <c r="J79" s="8"/>
      <c r="K79" s="8"/>
      <c r="L79" s="8"/>
    </row>
    <row r="80" spans="1:12" ht="12.75">
      <c r="A80" s="76"/>
      <c r="B80" s="68" t="s">
        <v>270</v>
      </c>
      <c r="C80" s="69"/>
      <c r="D80" s="7">
        <v>43.6</v>
      </c>
      <c r="E80" s="7">
        <v>43.6</v>
      </c>
      <c r="F80" s="7">
        <v>32.6</v>
      </c>
      <c r="G80" s="7">
        <f>8.63+11.95+12</f>
        <v>32.58</v>
      </c>
      <c r="H80" s="7">
        <v>12</v>
      </c>
      <c r="I80" s="8"/>
      <c r="J80" s="8"/>
      <c r="K80" s="8"/>
      <c r="L80" s="8"/>
    </row>
    <row r="81" spans="1:12" ht="51">
      <c r="A81" s="76"/>
      <c r="B81" s="68" t="s">
        <v>271</v>
      </c>
      <c r="C81" s="69"/>
      <c r="D81" s="7">
        <v>697</v>
      </c>
      <c r="E81" s="7">
        <v>655</v>
      </c>
      <c r="F81" s="7">
        <v>306</v>
      </c>
      <c r="G81" s="7">
        <f>106.24+101.67+97.69</f>
        <v>305.6</v>
      </c>
      <c r="H81" s="7">
        <v>97.69</v>
      </c>
      <c r="I81" s="8"/>
      <c r="J81" s="8"/>
      <c r="K81" s="8"/>
      <c r="L81" s="8"/>
    </row>
    <row r="82" spans="1:12" ht="38.25">
      <c r="A82" s="76" t="s">
        <v>272</v>
      </c>
      <c r="B82" s="65" t="s">
        <v>273</v>
      </c>
      <c r="C82" s="69">
        <f aca="true" t="shared" si="31" ref="C82:H82">C83+C84+C85+C86+C87+C88+C89+C92</f>
        <v>0</v>
      </c>
      <c r="D82" s="69">
        <f t="shared" si="31"/>
        <v>20629.05</v>
      </c>
      <c r="E82" s="69">
        <f t="shared" si="31"/>
        <v>5462.1</v>
      </c>
      <c r="F82" s="69">
        <f t="shared" si="31"/>
        <v>5462.1</v>
      </c>
      <c r="G82" s="69">
        <f t="shared" si="31"/>
        <v>5462.08</v>
      </c>
      <c r="H82" s="69">
        <f t="shared" si="31"/>
        <v>1619.44</v>
      </c>
      <c r="I82" s="8"/>
      <c r="J82" s="8"/>
      <c r="K82" s="8"/>
      <c r="L82" s="8"/>
    </row>
    <row r="83" spans="1:12" s="11" customFormat="1" ht="12.75">
      <c r="A83" s="76"/>
      <c r="B83" s="84" t="s">
        <v>274</v>
      </c>
      <c r="C83" s="69"/>
      <c r="D83" s="94">
        <v>59.25</v>
      </c>
      <c r="E83" s="7">
        <v>8</v>
      </c>
      <c r="F83" s="7">
        <v>8</v>
      </c>
      <c r="G83" s="7">
        <f>2.1+3.78+2.1</f>
        <v>7.98</v>
      </c>
      <c r="H83" s="7">
        <v>2.1</v>
      </c>
      <c r="I83" s="8"/>
      <c r="J83" s="8"/>
      <c r="K83" s="8"/>
      <c r="L83" s="8"/>
    </row>
    <row r="84" spans="1:12" ht="25.5">
      <c r="A84" s="76"/>
      <c r="B84" s="84" t="s">
        <v>275</v>
      </c>
      <c r="C84" s="69"/>
      <c r="D84" s="94"/>
      <c r="E84" s="7"/>
      <c r="F84" s="7"/>
      <c r="G84" s="7"/>
      <c r="H84" s="7"/>
      <c r="I84" s="8"/>
      <c r="J84" s="8"/>
      <c r="K84" s="8"/>
      <c r="L84" s="8"/>
    </row>
    <row r="85" spans="1:12" ht="25.5">
      <c r="A85" s="76"/>
      <c r="B85" s="84" t="s">
        <v>276</v>
      </c>
      <c r="C85" s="69"/>
      <c r="D85" s="94"/>
      <c r="E85" s="7"/>
      <c r="F85" s="7"/>
      <c r="G85" s="7"/>
      <c r="H85" s="7"/>
      <c r="I85" s="8"/>
      <c r="J85" s="8"/>
      <c r="K85" s="8"/>
      <c r="L85" s="8"/>
    </row>
    <row r="86" spans="1:12" ht="12.75">
      <c r="A86" s="76"/>
      <c r="B86" s="84" t="s">
        <v>277</v>
      </c>
      <c r="C86" s="69"/>
      <c r="D86" s="94">
        <v>9264.79</v>
      </c>
      <c r="E86" s="7">
        <v>2559.45</v>
      </c>
      <c r="F86" s="7">
        <v>2559.45</v>
      </c>
      <c r="G86" s="7">
        <f>796.53+943.03+819.89</f>
        <v>2559.45</v>
      </c>
      <c r="H86" s="7">
        <v>819.89</v>
      </c>
      <c r="I86" s="8"/>
      <c r="J86" s="8"/>
      <c r="K86" s="8"/>
      <c r="L86" s="8"/>
    </row>
    <row r="87" spans="1:12" ht="12.75">
      <c r="A87" s="76"/>
      <c r="B87" s="88" t="s">
        <v>278</v>
      </c>
      <c r="C87" s="69"/>
      <c r="D87" s="95">
        <v>39.89</v>
      </c>
      <c r="E87" s="7">
        <v>8.14</v>
      </c>
      <c r="F87" s="7">
        <v>8.14</v>
      </c>
      <c r="G87" s="7">
        <f>2.61+3.43+2.1</f>
        <v>8.14</v>
      </c>
      <c r="H87" s="7">
        <v>2.1</v>
      </c>
      <c r="I87" s="8"/>
      <c r="J87" s="8"/>
      <c r="K87" s="8"/>
      <c r="L87" s="8"/>
    </row>
    <row r="88" spans="1:12" ht="25.5">
      <c r="A88" s="76"/>
      <c r="B88" s="84" t="s">
        <v>279</v>
      </c>
      <c r="C88" s="69"/>
      <c r="D88" s="94">
        <v>874.67</v>
      </c>
      <c r="E88" s="7">
        <v>196.57</v>
      </c>
      <c r="F88" s="7">
        <v>196.57</v>
      </c>
      <c r="G88" s="7">
        <f>40.12+100.84+55.61</f>
        <v>196.57</v>
      </c>
      <c r="H88" s="7">
        <v>55.61</v>
      </c>
      <c r="I88" s="8"/>
      <c r="J88" s="8"/>
      <c r="K88" s="8"/>
      <c r="L88" s="8"/>
    </row>
    <row r="89" spans="1:12" ht="12.75">
      <c r="A89" s="76"/>
      <c r="B89" s="84" t="s">
        <v>355</v>
      </c>
      <c r="C89" s="69">
        <f aca="true" t="shared" si="32" ref="C89:H89">C90+C91</f>
        <v>0</v>
      </c>
      <c r="D89" s="69">
        <f t="shared" si="32"/>
        <v>10390.449999999999</v>
      </c>
      <c r="E89" s="69">
        <f t="shared" si="32"/>
        <v>2689.94</v>
      </c>
      <c r="F89" s="69">
        <f t="shared" si="32"/>
        <v>2689.94</v>
      </c>
      <c r="G89" s="69">
        <f t="shared" si="32"/>
        <v>2689.9399999999996</v>
      </c>
      <c r="H89" s="69">
        <f t="shared" si="32"/>
        <v>739.74</v>
      </c>
      <c r="I89" s="8"/>
      <c r="J89" s="8"/>
      <c r="K89" s="8"/>
      <c r="L89" s="8"/>
    </row>
    <row r="90" spans="1:12" ht="12.75">
      <c r="A90" s="76"/>
      <c r="B90" s="84" t="s">
        <v>356</v>
      </c>
      <c r="C90" s="69"/>
      <c r="D90" s="94">
        <v>9935.98</v>
      </c>
      <c r="E90" s="7">
        <v>2675.09</v>
      </c>
      <c r="F90" s="7">
        <v>2675.09</v>
      </c>
      <c r="G90" s="7">
        <f>833.37+1116.83+724.89</f>
        <v>2675.0899999999997</v>
      </c>
      <c r="H90" s="7">
        <v>724.89</v>
      </c>
      <c r="I90" s="8"/>
      <c r="J90" s="8"/>
      <c r="K90" s="8"/>
      <c r="L90" s="8"/>
    </row>
    <row r="91" spans="1:12" ht="12.75">
      <c r="A91" s="76"/>
      <c r="B91" s="89" t="s">
        <v>357</v>
      </c>
      <c r="C91" s="69"/>
      <c r="D91" s="121">
        <v>454.47</v>
      </c>
      <c r="E91" s="10">
        <v>14.85</v>
      </c>
      <c r="F91" s="10">
        <v>14.85</v>
      </c>
      <c r="G91" s="7">
        <f>14.85</f>
        <v>14.85</v>
      </c>
      <c r="H91" s="7">
        <v>14.85</v>
      </c>
      <c r="I91" s="8"/>
      <c r="J91" s="8"/>
      <c r="K91" s="8"/>
      <c r="L91" s="8"/>
    </row>
    <row r="92" spans="1:12" ht="12.75">
      <c r="A92" s="76"/>
      <c r="B92" s="89" t="s">
        <v>280</v>
      </c>
      <c r="C92" s="69"/>
      <c r="D92" s="96"/>
      <c r="E92" s="10"/>
      <c r="F92" s="10"/>
      <c r="G92" s="7"/>
      <c r="H92" s="7"/>
      <c r="I92" s="8"/>
      <c r="J92" s="8"/>
      <c r="K92" s="8"/>
      <c r="L92" s="8"/>
    </row>
    <row r="93" spans="1:12" ht="25.5">
      <c r="A93" s="76" t="s">
        <v>281</v>
      </c>
      <c r="B93" s="65" t="s">
        <v>282</v>
      </c>
      <c r="C93" s="69">
        <f aca="true" t="shared" si="33" ref="C93:H93">C94+C95+C96+C97+C98+C99+C100+C101+C102+C103</f>
        <v>0</v>
      </c>
      <c r="D93" s="69">
        <f t="shared" si="33"/>
        <v>1786.0900000000001</v>
      </c>
      <c r="E93" s="69">
        <f t="shared" si="33"/>
        <v>473.76</v>
      </c>
      <c r="F93" s="69">
        <f t="shared" si="33"/>
        <v>473.76</v>
      </c>
      <c r="G93" s="69">
        <f t="shared" si="33"/>
        <v>473.72</v>
      </c>
      <c r="H93" s="69">
        <f t="shared" si="33"/>
        <v>144.46</v>
      </c>
      <c r="I93" s="8"/>
      <c r="J93" s="8"/>
      <c r="K93" s="8"/>
      <c r="L93" s="8"/>
    </row>
    <row r="94" spans="1:12" ht="12.75">
      <c r="A94" s="76"/>
      <c r="B94" s="84" t="s">
        <v>277</v>
      </c>
      <c r="C94" s="69"/>
      <c r="D94" s="94">
        <v>1732.91</v>
      </c>
      <c r="E94" s="7">
        <v>441.07</v>
      </c>
      <c r="F94" s="7">
        <v>441.07</v>
      </c>
      <c r="G94" s="7">
        <f>136+160.6+144.46</f>
        <v>441.06000000000006</v>
      </c>
      <c r="H94" s="7">
        <v>144.46</v>
      </c>
      <c r="I94" s="8"/>
      <c r="J94" s="8"/>
      <c r="K94" s="8"/>
      <c r="L94" s="8"/>
    </row>
    <row r="95" spans="1:12" ht="25.5">
      <c r="A95" s="76"/>
      <c r="B95" s="90" t="s">
        <v>283</v>
      </c>
      <c r="C95" s="69"/>
      <c r="D95" s="97"/>
      <c r="E95" s="7"/>
      <c r="F95" s="7"/>
      <c r="G95" s="7"/>
      <c r="H95" s="7"/>
      <c r="I95" s="8"/>
      <c r="J95" s="8"/>
      <c r="K95" s="8"/>
      <c r="L95" s="8"/>
    </row>
    <row r="96" spans="1:12" ht="12.75">
      <c r="A96" s="76"/>
      <c r="B96" s="91" t="s">
        <v>284</v>
      </c>
      <c r="C96" s="69"/>
      <c r="D96" s="98">
        <v>53.18</v>
      </c>
      <c r="E96" s="7">
        <v>32.69</v>
      </c>
      <c r="F96" s="7">
        <v>32.69</v>
      </c>
      <c r="G96" s="7">
        <f>23.04+9.62</f>
        <v>32.66</v>
      </c>
      <c r="H96" s="7"/>
      <c r="I96" s="8"/>
      <c r="J96" s="8"/>
      <c r="K96" s="8"/>
      <c r="L96" s="8"/>
    </row>
    <row r="97" spans="1:12" ht="25.5">
      <c r="A97" s="76"/>
      <c r="B97" s="91" t="s">
        <v>285</v>
      </c>
      <c r="C97" s="69"/>
      <c r="D97" s="98"/>
      <c r="E97" s="10"/>
      <c r="F97" s="10"/>
      <c r="G97" s="7"/>
      <c r="H97" s="7"/>
      <c r="I97" s="8"/>
      <c r="J97" s="8"/>
      <c r="K97" s="8"/>
      <c r="L97" s="8"/>
    </row>
    <row r="98" spans="1:255" s="11" customFormat="1" ht="25.5">
      <c r="A98" s="76"/>
      <c r="B98" s="91" t="s">
        <v>286</v>
      </c>
      <c r="C98" s="69"/>
      <c r="D98" s="98"/>
      <c r="E98" s="10"/>
      <c r="F98" s="10"/>
      <c r="G98" s="7"/>
      <c r="H98" s="7"/>
      <c r="I98" s="8"/>
      <c r="J98" s="8"/>
      <c r="K98" s="8"/>
      <c r="L98" s="8"/>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c r="IC98" s="19"/>
      <c r="ID98" s="19"/>
      <c r="IE98" s="19"/>
      <c r="IF98" s="19"/>
      <c r="IG98" s="19"/>
      <c r="IH98" s="19"/>
      <c r="II98" s="19"/>
      <c r="IJ98" s="19"/>
      <c r="IK98" s="19"/>
      <c r="IL98" s="19"/>
      <c r="IM98" s="19"/>
      <c r="IN98" s="19"/>
      <c r="IO98" s="19"/>
      <c r="IP98" s="19"/>
      <c r="IQ98" s="19"/>
      <c r="IR98" s="19"/>
      <c r="IS98" s="19"/>
      <c r="IT98" s="19"/>
      <c r="IU98" s="19"/>
    </row>
    <row r="99" spans="1:255" s="11" customFormat="1" ht="12.75">
      <c r="A99" s="76"/>
      <c r="B99" s="84" t="s">
        <v>274</v>
      </c>
      <c r="C99" s="69"/>
      <c r="D99" s="94"/>
      <c r="E99" s="10"/>
      <c r="F99" s="10"/>
      <c r="G99" s="7"/>
      <c r="H99" s="7"/>
      <c r="I99" s="8"/>
      <c r="J99" s="8"/>
      <c r="K99" s="8"/>
      <c r="L99" s="8"/>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row>
    <row r="100" spans="1:12" s="11" customFormat="1" ht="12.75">
      <c r="A100" s="76"/>
      <c r="B100" s="91" t="s">
        <v>287</v>
      </c>
      <c r="C100" s="69"/>
      <c r="D100" s="98"/>
      <c r="E100" s="10"/>
      <c r="F100" s="10"/>
      <c r="G100" s="79"/>
      <c r="H100" s="79"/>
      <c r="I100" s="8"/>
      <c r="J100" s="8"/>
      <c r="K100" s="8"/>
      <c r="L100" s="8"/>
    </row>
    <row r="101" spans="1:12" s="11" customFormat="1" ht="12.75">
      <c r="A101" s="76"/>
      <c r="B101" s="91" t="s">
        <v>288</v>
      </c>
      <c r="C101" s="69"/>
      <c r="D101" s="98"/>
      <c r="E101" s="10"/>
      <c r="F101" s="10"/>
      <c r="G101" s="79"/>
      <c r="H101" s="79"/>
      <c r="I101" s="8"/>
      <c r="J101" s="8"/>
      <c r="K101" s="8"/>
      <c r="L101" s="8"/>
    </row>
    <row r="102" spans="1:255" ht="25.5">
      <c r="A102" s="76"/>
      <c r="B102" s="91" t="s">
        <v>358</v>
      </c>
      <c r="C102" s="69"/>
      <c r="D102" s="98"/>
      <c r="E102" s="10"/>
      <c r="F102" s="10"/>
      <c r="G102" s="79"/>
      <c r="H102" s="79"/>
      <c r="I102" s="8"/>
      <c r="J102" s="8"/>
      <c r="K102" s="8"/>
      <c r="L102" s="8"/>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c r="CL102" s="11"/>
      <c r="CM102" s="11"/>
      <c r="CN102" s="11"/>
      <c r="CO102" s="11"/>
      <c r="CP102" s="11"/>
      <c r="CQ102" s="11"/>
      <c r="CR102" s="11"/>
      <c r="CS102" s="11"/>
      <c r="CT102" s="11"/>
      <c r="CU102" s="11"/>
      <c r="CV102" s="11"/>
      <c r="CW102" s="11"/>
      <c r="CX102" s="11"/>
      <c r="CY102" s="11"/>
      <c r="CZ102" s="11"/>
      <c r="DA102" s="11"/>
      <c r="DB102" s="11"/>
      <c r="DC102" s="11"/>
      <c r="DD102" s="11"/>
      <c r="DE102" s="11"/>
      <c r="DF102" s="11"/>
      <c r="DG102" s="11"/>
      <c r="DH102" s="11"/>
      <c r="DI102" s="11"/>
      <c r="DJ102" s="11"/>
      <c r="DK102" s="11"/>
      <c r="DL102" s="11"/>
      <c r="DM102" s="11"/>
      <c r="DN102" s="11"/>
      <c r="DO102" s="11"/>
      <c r="DP102" s="11"/>
      <c r="DQ102" s="11"/>
      <c r="DR102" s="11"/>
      <c r="DS102" s="11"/>
      <c r="DT102" s="11"/>
      <c r="DU102" s="11"/>
      <c r="DV102" s="11"/>
      <c r="DW102" s="11"/>
      <c r="DX102" s="11"/>
      <c r="DY102" s="11"/>
      <c r="DZ102" s="11"/>
      <c r="EA102" s="11"/>
      <c r="EB102" s="11"/>
      <c r="EC102" s="11"/>
      <c r="ED102" s="11"/>
      <c r="EE102" s="11"/>
      <c r="EF102" s="11"/>
      <c r="EG102" s="11"/>
      <c r="EH102" s="11"/>
      <c r="EI102" s="11"/>
      <c r="EJ102" s="11"/>
      <c r="EK102" s="11"/>
      <c r="EL102" s="11"/>
      <c r="EM102" s="11"/>
      <c r="EN102" s="11"/>
      <c r="EO102" s="11"/>
      <c r="EP102" s="11"/>
      <c r="EQ102" s="11"/>
      <c r="ER102" s="11"/>
      <c r="ES102" s="11"/>
      <c r="ET102" s="11"/>
      <c r="EU102" s="11"/>
      <c r="EV102" s="11"/>
      <c r="EW102" s="11"/>
      <c r="EX102" s="11"/>
      <c r="EY102" s="11"/>
      <c r="EZ102" s="11"/>
      <c r="FA102" s="11"/>
      <c r="FB102" s="11"/>
      <c r="FC102" s="11"/>
      <c r="FD102" s="11"/>
      <c r="FE102" s="11"/>
      <c r="FF102" s="11"/>
      <c r="FG102" s="11"/>
      <c r="FH102" s="11"/>
      <c r="FI102" s="11"/>
      <c r="FJ102" s="11"/>
      <c r="FK102" s="11"/>
      <c r="FL102" s="11"/>
      <c r="FM102" s="11"/>
      <c r="FN102" s="11"/>
      <c r="FO102" s="11"/>
      <c r="FP102" s="11"/>
      <c r="FQ102" s="11"/>
      <c r="FR102" s="11"/>
      <c r="FS102" s="11"/>
      <c r="FT102" s="11"/>
      <c r="FU102" s="11"/>
      <c r="FV102" s="11"/>
      <c r="FW102" s="11"/>
      <c r="FX102" s="11"/>
      <c r="FY102" s="11"/>
      <c r="FZ102" s="11"/>
      <c r="GA102" s="11"/>
      <c r="GB102" s="11"/>
      <c r="GC102" s="11"/>
      <c r="GD102" s="11"/>
      <c r="GE102" s="11"/>
      <c r="GF102" s="11"/>
      <c r="GG102" s="11"/>
      <c r="GH102" s="11"/>
      <c r="GI102" s="11"/>
      <c r="GJ102" s="11"/>
      <c r="GK102" s="11"/>
      <c r="GL102" s="11"/>
      <c r="GM102" s="11"/>
      <c r="GN102" s="11"/>
      <c r="GO102" s="11"/>
      <c r="GP102" s="11"/>
      <c r="GQ102" s="11"/>
      <c r="GR102" s="11"/>
      <c r="GS102" s="11"/>
      <c r="GT102" s="11"/>
      <c r="GU102" s="11"/>
      <c r="GV102" s="11"/>
      <c r="GW102" s="11"/>
      <c r="GX102" s="11"/>
      <c r="GY102" s="11"/>
      <c r="GZ102" s="11"/>
      <c r="HA102" s="11"/>
      <c r="HB102" s="11"/>
      <c r="HC102" s="11"/>
      <c r="HD102" s="11"/>
      <c r="HE102" s="11"/>
      <c r="HF102" s="11"/>
      <c r="HG102" s="11"/>
      <c r="HH102" s="11"/>
      <c r="HI102" s="11"/>
      <c r="HJ102" s="11"/>
      <c r="HK102" s="11"/>
      <c r="HL102" s="11"/>
      <c r="HM102" s="11"/>
      <c r="HN102" s="11"/>
      <c r="HO102" s="11"/>
      <c r="HP102" s="11"/>
      <c r="HQ102" s="11"/>
      <c r="HR102" s="11"/>
      <c r="HS102" s="11"/>
      <c r="HT102" s="11"/>
      <c r="HU102" s="11"/>
      <c r="HV102" s="11"/>
      <c r="HW102" s="11"/>
      <c r="HX102" s="11"/>
      <c r="HY102" s="11"/>
      <c r="HZ102" s="11"/>
      <c r="IA102" s="11"/>
      <c r="IB102" s="11"/>
      <c r="IC102" s="11"/>
      <c r="ID102" s="11"/>
      <c r="IE102" s="11"/>
      <c r="IF102" s="11"/>
      <c r="IG102" s="11"/>
      <c r="IH102" s="11"/>
      <c r="II102" s="11"/>
      <c r="IJ102" s="11"/>
      <c r="IK102" s="11"/>
      <c r="IL102" s="11"/>
      <c r="IM102" s="11"/>
      <c r="IN102" s="11"/>
      <c r="IO102" s="11"/>
      <c r="IP102" s="11"/>
      <c r="IQ102" s="11"/>
      <c r="IR102" s="11"/>
      <c r="IS102" s="11"/>
      <c r="IT102" s="11"/>
      <c r="IU102" s="11"/>
    </row>
    <row r="103" spans="1:12" s="11" customFormat="1" ht="25.5">
      <c r="A103" s="76"/>
      <c r="B103" s="91" t="s">
        <v>359</v>
      </c>
      <c r="C103" s="69">
        <f aca="true" t="shared" si="34" ref="C103:H103">C104+C105+C106+C107</f>
        <v>0</v>
      </c>
      <c r="D103" s="69">
        <f t="shared" si="34"/>
        <v>0</v>
      </c>
      <c r="E103" s="69">
        <f t="shared" si="34"/>
        <v>0</v>
      </c>
      <c r="F103" s="69">
        <f t="shared" si="34"/>
        <v>0</v>
      </c>
      <c r="G103" s="69">
        <f t="shared" si="34"/>
        <v>0</v>
      </c>
      <c r="H103" s="69">
        <f t="shared" si="34"/>
        <v>0</v>
      </c>
      <c r="I103" s="8"/>
      <c r="J103" s="8"/>
      <c r="K103" s="8"/>
      <c r="L103" s="8"/>
    </row>
    <row r="104" spans="1:12" s="11" customFormat="1" ht="12.75">
      <c r="A104" s="76"/>
      <c r="B104" s="91" t="s">
        <v>312</v>
      </c>
      <c r="C104" s="69"/>
      <c r="D104" s="98"/>
      <c r="E104" s="10"/>
      <c r="F104" s="10"/>
      <c r="G104" s="79"/>
      <c r="H104" s="79"/>
      <c r="I104" s="8"/>
      <c r="J104" s="8"/>
      <c r="K104" s="8"/>
      <c r="L104" s="8"/>
    </row>
    <row r="105" spans="1:12" s="11" customFormat="1" ht="25.5">
      <c r="A105" s="76"/>
      <c r="B105" s="91" t="s">
        <v>313</v>
      </c>
      <c r="C105" s="69"/>
      <c r="D105" s="98"/>
      <c r="E105" s="10"/>
      <c r="F105" s="10"/>
      <c r="G105" s="79"/>
      <c r="H105" s="79"/>
      <c r="I105" s="8"/>
      <c r="J105" s="8"/>
      <c r="K105" s="8"/>
      <c r="L105" s="8"/>
    </row>
    <row r="106" spans="1:12" s="11" customFormat="1" ht="25.5">
      <c r="A106" s="76"/>
      <c r="B106" s="92" t="s">
        <v>314</v>
      </c>
      <c r="C106" s="69"/>
      <c r="D106" s="99"/>
      <c r="E106" s="10"/>
      <c r="F106" s="10"/>
      <c r="G106" s="79"/>
      <c r="H106" s="79"/>
      <c r="I106" s="8"/>
      <c r="J106" s="8"/>
      <c r="K106" s="8"/>
      <c r="L106" s="8"/>
    </row>
    <row r="107" spans="1:12" s="11" customFormat="1" ht="25.5">
      <c r="A107" s="76"/>
      <c r="B107" s="92" t="s">
        <v>315</v>
      </c>
      <c r="C107" s="69"/>
      <c r="D107" s="99"/>
      <c r="E107" s="10"/>
      <c r="F107" s="10"/>
      <c r="G107" s="79"/>
      <c r="H107" s="79"/>
      <c r="I107" s="8"/>
      <c r="J107" s="8"/>
      <c r="K107" s="8"/>
      <c r="L107" s="8"/>
    </row>
    <row r="108" spans="1:12" s="11" customFormat="1" ht="12.75">
      <c r="A108" s="76" t="s">
        <v>289</v>
      </c>
      <c r="B108" s="80" t="s">
        <v>351</v>
      </c>
      <c r="C108" s="64"/>
      <c r="D108" s="7">
        <v>8746.59</v>
      </c>
      <c r="E108" s="7">
        <v>8746.59</v>
      </c>
      <c r="F108" s="7">
        <v>2242.5</v>
      </c>
      <c r="G108" s="7">
        <f>845.91+661.2+735.39</f>
        <v>2242.5</v>
      </c>
      <c r="H108" s="7">
        <v>735.39</v>
      </c>
      <c r="I108" s="8"/>
      <c r="J108" s="8"/>
      <c r="K108" s="8"/>
      <c r="L108" s="8"/>
    </row>
    <row r="109" spans="1:255" s="11" customFormat="1" ht="12.75">
      <c r="A109" s="76" t="s">
        <v>290</v>
      </c>
      <c r="B109" s="70" t="s">
        <v>352</v>
      </c>
      <c r="C109" s="69"/>
      <c r="D109" s="7">
        <v>1280</v>
      </c>
      <c r="E109" s="7">
        <v>1424</v>
      </c>
      <c r="F109" s="7">
        <v>784</v>
      </c>
      <c r="G109" s="120">
        <f>301.15+212.84+270.01</f>
        <v>784</v>
      </c>
      <c r="H109" s="120">
        <v>270.01</v>
      </c>
      <c r="I109" s="8"/>
      <c r="J109" s="8"/>
      <c r="K109" s="8"/>
      <c r="L109" s="8"/>
      <c r="M109" s="19"/>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c r="BM109" s="19"/>
      <c r="BN109" s="19"/>
      <c r="BO109" s="19"/>
      <c r="BP109" s="19"/>
      <c r="BQ109" s="19"/>
      <c r="BR109" s="19"/>
      <c r="BS109" s="19"/>
      <c r="BT109" s="19"/>
      <c r="BU109" s="19"/>
      <c r="BV109" s="19"/>
      <c r="BW109" s="19"/>
      <c r="BX109" s="19"/>
      <c r="BY109" s="19"/>
      <c r="BZ109" s="19"/>
      <c r="CA109" s="19"/>
      <c r="CB109" s="19"/>
      <c r="CC109" s="19"/>
      <c r="CD109" s="19"/>
      <c r="CE109" s="19"/>
      <c r="CF109" s="19"/>
      <c r="CG109" s="19"/>
      <c r="CH109" s="19"/>
      <c r="CI109" s="19"/>
      <c r="CJ109" s="19"/>
      <c r="CK109" s="19"/>
      <c r="CL109" s="19"/>
      <c r="CM109" s="19"/>
      <c r="CN109" s="19"/>
      <c r="CO109" s="19"/>
      <c r="CP109" s="19"/>
      <c r="CQ109" s="19"/>
      <c r="CR109" s="19"/>
      <c r="CS109" s="19"/>
      <c r="CT109" s="19"/>
      <c r="CU109" s="19"/>
      <c r="CV109" s="19"/>
      <c r="CW109" s="19"/>
      <c r="CX109" s="19"/>
      <c r="CY109" s="19"/>
      <c r="CZ109" s="19"/>
      <c r="DA109" s="19"/>
      <c r="DB109" s="19"/>
      <c r="DC109" s="19"/>
      <c r="DD109" s="19"/>
      <c r="DE109" s="19"/>
      <c r="DF109" s="19"/>
      <c r="DG109" s="19"/>
      <c r="DH109" s="19"/>
      <c r="DI109" s="19"/>
      <c r="DJ109" s="19"/>
      <c r="DK109" s="19"/>
      <c r="DL109" s="19"/>
      <c r="DM109" s="19"/>
      <c r="DN109" s="19"/>
      <c r="DO109" s="19"/>
      <c r="DP109" s="19"/>
      <c r="DQ109" s="19"/>
      <c r="DR109" s="19"/>
      <c r="DS109" s="19"/>
      <c r="DT109" s="19"/>
      <c r="DU109" s="19"/>
      <c r="DV109" s="19"/>
      <c r="DW109" s="19"/>
      <c r="DX109" s="19"/>
      <c r="DY109" s="19"/>
      <c r="DZ109" s="19"/>
      <c r="EA109" s="19"/>
      <c r="EB109" s="19"/>
      <c r="EC109" s="19"/>
      <c r="ED109" s="19"/>
      <c r="EE109" s="19"/>
      <c r="EF109" s="19"/>
      <c r="EG109" s="19"/>
      <c r="EH109" s="19"/>
      <c r="EI109" s="19"/>
      <c r="EJ109" s="19"/>
      <c r="EK109" s="19"/>
      <c r="EL109" s="19"/>
      <c r="EM109" s="19"/>
      <c r="EN109" s="19"/>
      <c r="EO109" s="19"/>
      <c r="EP109" s="19"/>
      <c r="EQ109" s="19"/>
      <c r="ER109" s="19"/>
      <c r="ES109" s="19"/>
      <c r="ET109" s="19"/>
      <c r="EU109" s="19"/>
      <c r="EV109" s="19"/>
      <c r="EW109" s="19"/>
      <c r="EX109" s="19"/>
      <c r="EY109" s="19"/>
      <c r="EZ109" s="19"/>
      <c r="FA109" s="19"/>
      <c r="FB109" s="19"/>
      <c r="FC109" s="19"/>
      <c r="FD109" s="19"/>
      <c r="FE109" s="19"/>
      <c r="FF109" s="19"/>
      <c r="FG109" s="19"/>
      <c r="FH109" s="19"/>
      <c r="FI109" s="19"/>
      <c r="FJ109" s="19"/>
      <c r="FK109" s="19"/>
      <c r="FL109" s="19"/>
      <c r="FM109" s="19"/>
      <c r="FN109" s="19"/>
      <c r="FO109" s="19"/>
      <c r="FP109" s="19"/>
      <c r="FQ109" s="19"/>
      <c r="FR109" s="19"/>
      <c r="FS109" s="19"/>
      <c r="FT109" s="19"/>
      <c r="FU109" s="19"/>
      <c r="FV109" s="19"/>
      <c r="FW109" s="19"/>
      <c r="FX109" s="19"/>
      <c r="FY109" s="19"/>
      <c r="FZ109" s="19"/>
      <c r="GA109" s="19"/>
      <c r="GB109" s="19"/>
      <c r="GC109" s="19"/>
      <c r="GD109" s="19"/>
      <c r="GE109" s="19"/>
      <c r="GF109" s="19"/>
      <c r="GG109" s="19"/>
      <c r="GH109" s="19"/>
      <c r="GI109" s="19"/>
      <c r="GJ109" s="19"/>
      <c r="GK109" s="19"/>
      <c r="GL109" s="19"/>
      <c r="GM109" s="19"/>
      <c r="GN109" s="19"/>
      <c r="GO109" s="19"/>
      <c r="GP109" s="19"/>
      <c r="GQ109" s="19"/>
      <c r="GR109" s="19"/>
      <c r="GS109" s="19"/>
      <c r="GT109" s="19"/>
      <c r="GU109" s="19"/>
      <c r="GV109" s="19"/>
      <c r="GW109" s="19"/>
      <c r="GX109" s="19"/>
      <c r="GY109" s="19"/>
      <c r="GZ109" s="19"/>
      <c r="HA109" s="19"/>
      <c r="HB109" s="19"/>
      <c r="HC109" s="19"/>
      <c r="HD109" s="19"/>
      <c r="HE109" s="19"/>
      <c r="HF109" s="19"/>
      <c r="HG109" s="19"/>
      <c r="HH109" s="19"/>
      <c r="HI109" s="19"/>
      <c r="HJ109" s="19"/>
      <c r="HK109" s="19"/>
      <c r="HL109" s="19"/>
      <c r="HM109" s="19"/>
      <c r="HN109" s="19"/>
      <c r="HO109" s="19"/>
      <c r="HP109" s="19"/>
      <c r="HQ109" s="19"/>
      <c r="HR109" s="19"/>
      <c r="HS109" s="19"/>
      <c r="HT109" s="19"/>
      <c r="HU109" s="19"/>
      <c r="HV109" s="19"/>
      <c r="HW109" s="19"/>
      <c r="HX109" s="19"/>
      <c r="HY109" s="19"/>
      <c r="HZ109" s="19"/>
      <c r="IA109" s="19"/>
      <c r="IB109" s="19"/>
      <c r="IC109" s="19"/>
      <c r="ID109" s="19"/>
      <c r="IE109" s="19"/>
      <c r="IF109" s="19"/>
      <c r="IG109" s="19"/>
      <c r="IH109" s="19"/>
      <c r="II109" s="19"/>
      <c r="IJ109" s="19"/>
      <c r="IK109" s="19"/>
      <c r="IL109" s="19"/>
      <c r="IM109" s="19"/>
      <c r="IN109" s="19"/>
      <c r="IO109" s="19"/>
      <c r="IP109" s="19"/>
      <c r="IQ109" s="19"/>
      <c r="IR109" s="19"/>
      <c r="IS109" s="19"/>
      <c r="IT109" s="19"/>
      <c r="IU109" s="19"/>
    </row>
    <row r="110" spans="1:12" s="11" customFormat="1" ht="12.75">
      <c r="A110" s="67" t="s">
        <v>291</v>
      </c>
      <c r="B110" s="65" t="s">
        <v>292</v>
      </c>
      <c r="C110" s="66">
        <f aca="true" t="shared" si="35" ref="C110:H110">+C111+C115+C118+C121+C125</f>
        <v>0</v>
      </c>
      <c r="D110" s="66">
        <f t="shared" si="35"/>
        <v>15207.27</v>
      </c>
      <c r="E110" s="66">
        <f t="shared" si="35"/>
        <v>15208.76</v>
      </c>
      <c r="F110" s="66">
        <f t="shared" si="35"/>
        <v>7618.5</v>
      </c>
      <c r="G110" s="66">
        <f t="shared" si="35"/>
        <v>7597.32</v>
      </c>
      <c r="H110" s="66">
        <f t="shared" si="35"/>
        <v>2700.11</v>
      </c>
      <c r="I110" s="8"/>
      <c r="J110" s="8"/>
      <c r="K110" s="8"/>
      <c r="L110" s="8"/>
    </row>
    <row r="111" spans="1:12" s="11" customFormat="1" ht="12.75">
      <c r="A111" s="67" t="s">
        <v>293</v>
      </c>
      <c r="B111" s="65" t="s">
        <v>294</v>
      </c>
      <c r="C111" s="64">
        <f aca="true" t="shared" si="36" ref="C111:H111">+C112+C114+C113</f>
        <v>0</v>
      </c>
      <c r="D111" s="64">
        <f t="shared" si="36"/>
        <v>10219</v>
      </c>
      <c r="E111" s="64">
        <f t="shared" si="36"/>
        <v>10219</v>
      </c>
      <c r="F111" s="64">
        <f t="shared" si="36"/>
        <v>5142</v>
      </c>
      <c r="G111" s="64">
        <f t="shared" si="36"/>
        <v>5121</v>
      </c>
      <c r="H111" s="64">
        <f t="shared" si="36"/>
        <v>1863</v>
      </c>
      <c r="I111" s="8"/>
      <c r="J111" s="8"/>
      <c r="K111" s="8"/>
      <c r="L111" s="8"/>
    </row>
    <row r="112" spans="1:255" ht="12.75">
      <c r="A112" s="76"/>
      <c r="B112" s="81" t="s">
        <v>295</v>
      </c>
      <c r="C112" s="69"/>
      <c r="D112" s="7">
        <v>9941</v>
      </c>
      <c r="E112" s="7">
        <v>9941</v>
      </c>
      <c r="F112" s="7">
        <v>5003</v>
      </c>
      <c r="G112" s="7">
        <f>1620+1570+1813</f>
        <v>5003</v>
      </c>
      <c r="H112" s="7">
        <v>1813</v>
      </c>
      <c r="I112" s="8"/>
      <c r="J112" s="8"/>
      <c r="K112" s="8"/>
      <c r="L112" s="8"/>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c r="CL112" s="11"/>
      <c r="CM112" s="11"/>
      <c r="CN112" s="11"/>
      <c r="CO112" s="11"/>
      <c r="CP112" s="11"/>
      <c r="CQ112" s="11"/>
      <c r="CR112" s="11"/>
      <c r="CS112" s="11"/>
      <c r="CT112" s="11"/>
      <c r="CU112" s="11"/>
      <c r="CV112" s="11"/>
      <c r="CW112" s="11"/>
      <c r="CX112" s="11"/>
      <c r="CY112" s="11"/>
      <c r="CZ112" s="11"/>
      <c r="DA112" s="11"/>
      <c r="DB112" s="11"/>
      <c r="DC112" s="11"/>
      <c r="DD112" s="11"/>
      <c r="DE112" s="11"/>
      <c r="DF112" s="11"/>
      <c r="DG112" s="11"/>
      <c r="DH112" s="11"/>
      <c r="DI112" s="11"/>
      <c r="DJ112" s="11"/>
      <c r="DK112" s="11"/>
      <c r="DL112" s="11"/>
      <c r="DM112" s="11"/>
      <c r="DN112" s="11"/>
      <c r="DO112" s="11"/>
      <c r="DP112" s="11"/>
      <c r="DQ112" s="11"/>
      <c r="DR112" s="11"/>
      <c r="DS112" s="11"/>
      <c r="DT112" s="11"/>
      <c r="DU112" s="11"/>
      <c r="DV112" s="11"/>
      <c r="DW112" s="11"/>
      <c r="DX112" s="11"/>
      <c r="DY112" s="11"/>
      <c r="DZ112" s="11"/>
      <c r="EA112" s="11"/>
      <c r="EB112" s="11"/>
      <c r="EC112" s="11"/>
      <c r="ED112" s="11"/>
      <c r="EE112" s="11"/>
      <c r="EF112" s="11"/>
      <c r="EG112" s="11"/>
      <c r="EH112" s="11"/>
      <c r="EI112" s="11"/>
      <c r="EJ112" s="11"/>
      <c r="EK112" s="11"/>
      <c r="EL112" s="11"/>
      <c r="EM112" s="11"/>
      <c r="EN112" s="11"/>
      <c r="EO112" s="11"/>
      <c r="EP112" s="11"/>
      <c r="EQ112" s="11"/>
      <c r="ER112" s="11"/>
      <c r="ES112" s="11"/>
      <c r="ET112" s="11"/>
      <c r="EU112" s="11"/>
      <c r="EV112" s="11"/>
      <c r="EW112" s="11"/>
      <c r="EX112" s="11"/>
      <c r="EY112" s="11"/>
      <c r="EZ112" s="11"/>
      <c r="FA112" s="11"/>
      <c r="FB112" s="11"/>
      <c r="FC112" s="11"/>
      <c r="FD112" s="11"/>
      <c r="FE112" s="11"/>
      <c r="FF112" s="11"/>
      <c r="FG112" s="11"/>
      <c r="FH112" s="11"/>
      <c r="FI112" s="11"/>
      <c r="FJ112" s="11"/>
      <c r="FK112" s="11"/>
      <c r="FL112" s="11"/>
      <c r="FM112" s="11"/>
      <c r="FN112" s="11"/>
      <c r="FO112" s="11"/>
      <c r="FP112" s="11"/>
      <c r="FQ112" s="11"/>
      <c r="FR112" s="11"/>
      <c r="FS112" s="11"/>
      <c r="FT112" s="11"/>
      <c r="FU112" s="11"/>
      <c r="FV112" s="11"/>
      <c r="FW112" s="11"/>
      <c r="FX112" s="11"/>
      <c r="FY112" s="11"/>
      <c r="FZ112" s="11"/>
      <c r="GA112" s="11"/>
      <c r="GB112" s="11"/>
      <c r="GC112" s="11"/>
      <c r="GD112" s="11"/>
      <c r="GE112" s="11"/>
      <c r="GF112" s="11"/>
      <c r="GG112" s="11"/>
      <c r="GH112" s="11"/>
      <c r="GI112" s="11"/>
      <c r="GJ112" s="11"/>
      <c r="GK112" s="11"/>
      <c r="GL112" s="11"/>
      <c r="GM112" s="11"/>
      <c r="GN112" s="11"/>
      <c r="GO112" s="11"/>
      <c r="GP112" s="11"/>
      <c r="GQ112" s="11"/>
      <c r="GR112" s="11"/>
      <c r="GS112" s="11"/>
      <c r="GT112" s="11"/>
      <c r="GU112" s="11"/>
      <c r="GV112" s="11"/>
      <c r="GW112" s="11"/>
      <c r="GX112" s="11"/>
      <c r="GY112" s="11"/>
      <c r="GZ112" s="11"/>
      <c r="HA112" s="11"/>
      <c r="HB112" s="11"/>
      <c r="HC112" s="11"/>
      <c r="HD112" s="11"/>
      <c r="HE112" s="11"/>
      <c r="HF112" s="11"/>
      <c r="HG112" s="11"/>
      <c r="HH112" s="11"/>
      <c r="HI112" s="11"/>
      <c r="HJ112" s="11"/>
      <c r="HK112" s="11"/>
      <c r="HL112" s="11"/>
      <c r="HM112" s="11"/>
      <c r="HN112" s="11"/>
      <c r="HO112" s="11"/>
      <c r="HP112" s="11"/>
      <c r="HQ112" s="11"/>
      <c r="HR112" s="11"/>
      <c r="HS112" s="11"/>
      <c r="HT112" s="11"/>
      <c r="HU112" s="11"/>
      <c r="HV112" s="11"/>
      <c r="HW112" s="11"/>
      <c r="HX112" s="11"/>
      <c r="HY112" s="11"/>
      <c r="HZ112" s="11"/>
      <c r="IA112" s="11"/>
      <c r="IB112" s="11"/>
      <c r="IC112" s="11"/>
      <c r="ID112" s="11"/>
      <c r="IE112" s="11"/>
      <c r="IF112" s="11"/>
      <c r="IG112" s="11"/>
      <c r="IH112" s="11"/>
      <c r="II112" s="11"/>
      <c r="IJ112" s="11"/>
      <c r="IK112" s="11"/>
      <c r="IL112" s="11"/>
      <c r="IM112" s="11"/>
      <c r="IN112" s="11"/>
      <c r="IO112" s="11"/>
      <c r="IP112" s="11"/>
      <c r="IQ112" s="11"/>
      <c r="IR112" s="11"/>
      <c r="IS112" s="11"/>
      <c r="IT112" s="11"/>
      <c r="IU112" s="11"/>
    </row>
    <row r="113" spans="1:255" ht="12.75">
      <c r="A113" s="76"/>
      <c r="B113" s="81" t="s">
        <v>353</v>
      </c>
      <c r="C113" s="69"/>
      <c r="D113" s="7"/>
      <c r="E113" s="7"/>
      <c r="F113" s="7"/>
      <c r="G113" s="7"/>
      <c r="H113" s="7"/>
      <c r="I113" s="8"/>
      <c r="J113" s="8"/>
      <c r="K113" s="8"/>
      <c r="L113" s="8"/>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c r="CL113" s="11"/>
      <c r="CM113" s="11"/>
      <c r="CN113" s="11"/>
      <c r="CO113" s="11"/>
      <c r="CP113" s="11"/>
      <c r="CQ113" s="11"/>
      <c r="CR113" s="11"/>
      <c r="CS113" s="11"/>
      <c r="CT113" s="11"/>
      <c r="CU113" s="11"/>
      <c r="CV113" s="11"/>
      <c r="CW113" s="11"/>
      <c r="CX113" s="11"/>
      <c r="CY113" s="11"/>
      <c r="CZ113" s="11"/>
      <c r="DA113" s="11"/>
      <c r="DB113" s="11"/>
      <c r="DC113" s="11"/>
      <c r="DD113" s="11"/>
      <c r="DE113" s="11"/>
      <c r="DF113" s="11"/>
      <c r="DG113" s="11"/>
      <c r="DH113" s="11"/>
      <c r="DI113" s="11"/>
      <c r="DJ113" s="11"/>
      <c r="DK113" s="11"/>
      <c r="DL113" s="11"/>
      <c r="DM113" s="11"/>
      <c r="DN113" s="11"/>
      <c r="DO113" s="11"/>
      <c r="DP113" s="11"/>
      <c r="DQ113" s="11"/>
      <c r="DR113" s="11"/>
      <c r="DS113" s="11"/>
      <c r="DT113" s="11"/>
      <c r="DU113" s="11"/>
      <c r="DV113" s="11"/>
      <c r="DW113" s="11"/>
      <c r="DX113" s="11"/>
      <c r="DY113" s="11"/>
      <c r="DZ113" s="11"/>
      <c r="EA113" s="11"/>
      <c r="EB113" s="11"/>
      <c r="EC113" s="11"/>
      <c r="ED113" s="11"/>
      <c r="EE113" s="11"/>
      <c r="EF113" s="11"/>
      <c r="EG113" s="11"/>
      <c r="EH113" s="11"/>
      <c r="EI113" s="11"/>
      <c r="EJ113" s="11"/>
      <c r="EK113" s="11"/>
      <c r="EL113" s="11"/>
      <c r="EM113" s="11"/>
      <c r="EN113" s="11"/>
      <c r="EO113" s="11"/>
      <c r="EP113" s="11"/>
      <c r="EQ113" s="11"/>
      <c r="ER113" s="11"/>
      <c r="ES113" s="11"/>
      <c r="ET113" s="11"/>
      <c r="EU113" s="11"/>
      <c r="EV113" s="11"/>
      <c r="EW113" s="11"/>
      <c r="EX113" s="11"/>
      <c r="EY113" s="11"/>
      <c r="EZ113" s="11"/>
      <c r="FA113" s="11"/>
      <c r="FB113" s="11"/>
      <c r="FC113" s="11"/>
      <c r="FD113" s="11"/>
      <c r="FE113" s="11"/>
      <c r="FF113" s="11"/>
      <c r="FG113" s="11"/>
      <c r="FH113" s="11"/>
      <c r="FI113" s="11"/>
      <c r="FJ113" s="11"/>
      <c r="FK113" s="11"/>
      <c r="FL113" s="11"/>
      <c r="FM113" s="11"/>
      <c r="FN113" s="11"/>
      <c r="FO113" s="11"/>
      <c r="FP113" s="11"/>
      <c r="FQ113" s="11"/>
      <c r="FR113" s="11"/>
      <c r="FS113" s="11"/>
      <c r="FT113" s="11"/>
      <c r="FU113" s="11"/>
      <c r="FV113" s="11"/>
      <c r="FW113" s="11"/>
      <c r="FX113" s="11"/>
      <c r="FY113" s="11"/>
      <c r="FZ113" s="11"/>
      <c r="GA113" s="11"/>
      <c r="GB113" s="11"/>
      <c r="GC113" s="11"/>
      <c r="GD113" s="11"/>
      <c r="GE113" s="11"/>
      <c r="GF113" s="11"/>
      <c r="GG113" s="11"/>
      <c r="GH113" s="11"/>
      <c r="GI113" s="11"/>
      <c r="GJ113" s="11"/>
      <c r="GK113" s="11"/>
      <c r="GL113" s="11"/>
      <c r="GM113" s="11"/>
      <c r="GN113" s="11"/>
      <c r="GO113" s="11"/>
      <c r="GP113" s="11"/>
      <c r="GQ113" s="11"/>
      <c r="GR113" s="11"/>
      <c r="GS113" s="11"/>
      <c r="GT113" s="11"/>
      <c r="GU113" s="11"/>
      <c r="GV113" s="11"/>
      <c r="GW113" s="11"/>
      <c r="GX113" s="11"/>
      <c r="GY113" s="11"/>
      <c r="GZ113" s="11"/>
      <c r="HA113" s="11"/>
      <c r="HB113" s="11"/>
      <c r="HC113" s="11"/>
      <c r="HD113" s="11"/>
      <c r="HE113" s="11"/>
      <c r="HF113" s="11"/>
      <c r="HG113" s="11"/>
      <c r="HH113" s="11"/>
      <c r="HI113" s="11"/>
      <c r="HJ113" s="11"/>
      <c r="HK113" s="11"/>
      <c r="HL113" s="11"/>
      <c r="HM113" s="11"/>
      <c r="HN113" s="11"/>
      <c r="HO113" s="11"/>
      <c r="HP113" s="11"/>
      <c r="HQ113" s="11"/>
      <c r="HR113" s="11"/>
      <c r="HS113" s="11"/>
      <c r="HT113" s="11"/>
      <c r="HU113" s="11"/>
      <c r="HV113" s="11"/>
      <c r="HW113" s="11"/>
      <c r="HX113" s="11"/>
      <c r="HY113" s="11"/>
      <c r="HZ113" s="11"/>
      <c r="IA113" s="11"/>
      <c r="IB113" s="11"/>
      <c r="IC113" s="11"/>
      <c r="ID113" s="11"/>
      <c r="IE113" s="11"/>
      <c r="IF113" s="11"/>
      <c r="IG113" s="11"/>
      <c r="IH113" s="11"/>
      <c r="II113" s="11"/>
      <c r="IJ113" s="11"/>
      <c r="IK113" s="11"/>
      <c r="IL113" s="11"/>
      <c r="IM113" s="11"/>
      <c r="IN113" s="11"/>
      <c r="IO113" s="11"/>
      <c r="IP113" s="11"/>
      <c r="IQ113" s="11"/>
      <c r="IR113" s="11"/>
      <c r="IS113" s="11"/>
      <c r="IT113" s="11"/>
      <c r="IU113" s="11"/>
    </row>
    <row r="114" spans="1:255" ht="12.75">
      <c r="A114" s="76"/>
      <c r="B114" s="81" t="s">
        <v>296</v>
      </c>
      <c r="C114" s="69"/>
      <c r="D114" s="7">
        <v>278</v>
      </c>
      <c r="E114" s="7">
        <v>278</v>
      </c>
      <c r="F114" s="7">
        <v>139</v>
      </c>
      <c r="G114" s="68">
        <f>22+46+50</f>
        <v>118</v>
      </c>
      <c r="H114" s="68">
        <v>50</v>
      </c>
      <c r="I114" s="8"/>
      <c r="J114" s="8"/>
      <c r="K114" s="8"/>
      <c r="L114" s="8"/>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c r="CL114" s="11"/>
      <c r="CM114" s="11"/>
      <c r="CN114" s="11"/>
      <c r="CO114" s="11"/>
      <c r="CP114" s="11"/>
      <c r="CQ114" s="11"/>
      <c r="CR114" s="11"/>
      <c r="CS114" s="11"/>
      <c r="CT114" s="11"/>
      <c r="CU114" s="11"/>
      <c r="CV114" s="11"/>
      <c r="CW114" s="11"/>
      <c r="CX114" s="11"/>
      <c r="CY114" s="11"/>
      <c r="CZ114" s="11"/>
      <c r="DA114" s="11"/>
      <c r="DB114" s="11"/>
      <c r="DC114" s="11"/>
      <c r="DD114" s="11"/>
      <c r="DE114" s="11"/>
      <c r="DF114" s="11"/>
      <c r="DG114" s="11"/>
      <c r="DH114" s="11"/>
      <c r="DI114" s="11"/>
      <c r="DJ114" s="11"/>
      <c r="DK114" s="11"/>
      <c r="DL114" s="11"/>
      <c r="DM114" s="11"/>
      <c r="DN114" s="11"/>
      <c r="DO114" s="11"/>
      <c r="DP114" s="11"/>
      <c r="DQ114" s="11"/>
      <c r="DR114" s="11"/>
      <c r="DS114" s="11"/>
      <c r="DT114" s="11"/>
      <c r="DU114" s="11"/>
      <c r="DV114" s="11"/>
      <c r="DW114" s="11"/>
      <c r="DX114" s="11"/>
      <c r="DY114" s="11"/>
      <c r="DZ114" s="11"/>
      <c r="EA114" s="11"/>
      <c r="EB114" s="11"/>
      <c r="EC114" s="11"/>
      <c r="ED114" s="11"/>
      <c r="EE114" s="11"/>
      <c r="EF114" s="11"/>
      <c r="EG114" s="11"/>
      <c r="EH114" s="11"/>
      <c r="EI114" s="11"/>
      <c r="EJ114" s="11"/>
      <c r="EK114" s="11"/>
      <c r="EL114" s="11"/>
      <c r="EM114" s="11"/>
      <c r="EN114" s="11"/>
      <c r="EO114" s="11"/>
      <c r="EP114" s="11"/>
      <c r="EQ114" s="11"/>
      <c r="ER114" s="11"/>
      <c r="ES114" s="11"/>
      <c r="ET114" s="11"/>
      <c r="EU114" s="11"/>
      <c r="EV114" s="11"/>
      <c r="EW114" s="11"/>
      <c r="EX114" s="11"/>
      <c r="EY114" s="11"/>
      <c r="EZ114" s="11"/>
      <c r="FA114" s="11"/>
      <c r="FB114" s="11"/>
      <c r="FC114" s="11"/>
      <c r="FD114" s="11"/>
      <c r="FE114" s="11"/>
      <c r="FF114" s="11"/>
      <c r="FG114" s="11"/>
      <c r="FH114" s="11"/>
      <c r="FI114" s="11"/>
      <c r="FJ114" s="11"/>
      <c r="FK114" s="11"/>
      <c r="FL114" s="11"/>
      <c r="FM114" s="11"/>
      <c r="FN114" s="11"/>
      <c r="FO114" s="11"/>
      <c r="FP114" s="11"/>
      <c r="FQ114" s="11"/>
      <c r="FR114" s="11"/>
      <c r="FS114" s="11"/>
      <c r="FT114" s="11"/>
      <c r="FU114" s="11"/>
      <c r="FV114" s="11"/>
      <c r="FW114" s="11"/>
      <c r="FX114" s="11"/>
      <c r="FY114" s="11"/>
      <c r="FZ114" s="11"/>
      <c r="GA114" s="11"/>
      <c r="GB114" s="11"/>
      <c r="GC114" s="11"/>
      <c r="GD114" s="11"/>
      <c r="GE114" s="11"/>
      <c r="GF114" s="11"/>
      <c r="GG114" s="11"/>
      <c r="GH114" s="11"/>
      <c r="GI114" s="11"/>
      <c r="GJ114" s="11"/>
      <c r="GK114" s="11"/>
      <c r="GL114" s="11"/>
      <c r="GM114" s="11"/>
      <c r="GN114" s="11"/>
      <c r="GO114" s="11"/>
      <c r="GP114" s="11"/>
      <c r="GQ114" s="11"/>
      <c r="GR114" s="11"/>
      <c r="GS114" s="11"/>
      <c r="GT114" s="11"/>
      <c r="GU114" s="11"/>
      <c r="GV114" s="11"/>
      <c r="GW114" s="11"/>
      <c r="GX114" s="11"/>
      <c r="GY114" s="11"/>
      <c r="GZ114" s="11"/>
      <c r="HA114" s="11"/>
      <c r="HB114" s="11"/>
      <c r="HC114" s="11"/>
      <c r="HD114" s="11"/>
      <c r="HE114" s="11"/>
      <c r="HF114" s="11"/>
      <c r="HG114" s="11"/>
      <c r="HH114" s="11"/>
      <c r="HI114" s="11"/>
      <c r="HJ114" s="11"/>
      <c r="HK114" s="11"/>
      <c r="HL114" s="11"/>
      <c r="HM114" s="11"/>
      <c r="HN114" s="11"/>
      <c r="HO114" s="11"/>
      <c r="HP114" s="11"/>
      <c r="HQ114" s="11"/>
      <c r="HR114" s="11"/>
      <c r="HS114" s="11"/>
      <c r="HT114" s="11"/>
      <c r="HU114" s="11"/>
      <c r="HV114" s="11"/>
      <c r="HW114" s="11"/>
      <c r="HX114" s="11"/>
      <c r="HY114" s="11"/>
      <c r="HZ114" s="11"/>
      <c r="IA114" s="11"/>
      <c r="IB114" s="11"/>
      <c r="IC114" s="11"/>
      <c r="ID114" s="11"/>
      <c r="IE114" s="11"/>
      <c r="IF114" s="11"/>
      <c r="IG114" s="11"/>
      <c r="IH114" s="11"/>
      <c r="II114" s="11"/>
      <c r="IJ114" s="11"/>
      <c r="IK114" s="11"/>
      <c r="IL114" s="11"/>
      <c r="IM114" s="11"/>
      <c r="IN114" s="11"/>
      <c r="IO114" s="11"/>
      <c r="IP114" s="11"/>
      <c r="IQ114" s="11"/>
      <c r="IR114" s="11"/>
      <c r="IS114" s="11"/>
      <c r="IT114" s="11"/>
      <c r="IU114" s="11"/>
    </row>
    <row r="115" spans="1:255" ht="12.75">
      <c r="A115" s="76" t="s">
        <v>297</v>
      </c>
      <c r="B115" s="82" t="s">
        <v>298</v>
      </c>
      <c r="C115" s="69">
        <f aca="true" t="shared" si="37" ref="C115:H115">C116+C117</f>
        <v>0</v>
      </c>
      <c r="D115" s="69">
        <f t="shared" si="37"/>
        <v>2479</v>
      </c>
      <c r="E115" s="69">
        <f t="shared" si="37"/>
        <v>2479</v>
      </c>
      <c r="F115" s="69">
        <f t="shared" si="37"/>
        <v>1246</v>
      </c>
      <c r="G115" s="69">
        <f t="shared" si="37"/>
        <v>1245.95</v>
      </c>
      <c r="H115" s="69">
        <f t="shared" si="37"/>
        <v>385.95</v>
      </c>
      <c r="I115" s="8"/>
      <c r="J115" s="8"/>
      <c r="K115" s="8"/>
      <c r="L115" s="8"/>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c r="CL115" s="11"/>
      <c r="CM115" s="11"/>
      <c r="CN115" s="11"/>
      <c r="CO115" s="11"/>
      <c r="CP115" s="11"/>
      <c r="CQ115" s="11"/>
      <c r="CR115" s="11"/>
      <c r="CS115" s="11"/>
      <c r="CT115" s="11"/>
      <c r="CU115" s="11"/>
      <c r="CV115" s="11"/>
      <c r="CW115" s="11"/>
      <c r="CX115" s="11"/>
      <c r="CY115" s="11"/>
      <c r="CZ115" s="11"/>
      <c r="DA115" s="11"/>
      <c r="DB115" s="11"/>
      <c r="DC115" s="11"/>
      <c r="DD115" s="11"/>
      <c r="DE115" s="11"/>
      <c r="DF115" s="11"/>
      <c r="DG115" s="11"/>
      <c r="DH115" s="11"/>
      <c r="DI115" s="11"/>
      <c r="DJ115" s="11"/>
      <c r="DK115" s="11"/>
      <c r="DL115" s="11"/>
      <c r="DM115" s="11"/>
      <c r="DN115" s="11"/>
      <c r="DO115" s="11"/>
      <c r="DP115" s="11"/>
      <c r="DQ115" s="11"/>
      <c r="DR115" s="11"/>
      <c r="DS115" s="11"/>
      <c r="DT115" s="11"/>
      <c r="DU115" s="11"/>
      <c r="DV115" s="11"/>
      <c r="DW115" s="11"/>
      <c r="DX115" s="11"/>
      <c r="DY115" s="11"/>
      <c r="DZ115" s="11"/>
      <c r="EA115" s="11"/>
      <c r="EB115" s="11"/>
      <c r="EC115" s="11"/>
      <c r="ED115" s="11"/>
      <c r="EE115" s="11"/>
      <c r="EF115" s="11"/>
      <c r="EG115" s="11"/>
      <c r="EH115" s="11"/>
      <c r="EI115" s="11"/>
      <c r="EJ115" s="11"/>
      <c r="EK115" s="11"/>
      <c r="EL115" s="11"/>
      <c r="EM115" s="11"/>
      <c r="EN115" s="11"/>
      <c r="EO115" s="11"/>
      <c r="EP115" s="11"/>
      <c r="EQ115" s="11"/>
      <c r="ER115" s="11"/>
      <c r="ES115" s="11"/>
      <c r="ET115" s="11"/>
      <c r="EU115" s="11"/>
      <c r="EV115" s="11"/>
      <c r="EW115" s="11"/>
      <c r="EX115" s="11"/>
      <c r="EY115" s="11"/>
      <c r="EZ115" s="11"/>
      <c r="FA115" s="11"/>
      <c r="FB115" s="11"/>
      <c r="FC115" s="11"/>
      <c r="FD115" s="11"/>
      <c r="FE115" s="11"/>
      <c r="FF115" s="11"/>
      <c r="FG115" s="11"/>
      <c r="FH115" s="11"/>
      <c r="FI115" s="11"/>
      <c r="FJ115" s="11"/>
      <c r="FK115" s="11"/>
      <c r="FL115" s="11"/>
      <c r="FM115" s="11"/>
      <c r="FN115" s="11"/>
      <c r="FO115" s="11"/>
      <c r="FP115" s="11"/>
      <c r="FQ115" s="11"/>
      <c r="FR115" s="11"/>
      <c r="FS115" s="11"/>
      <c r="FT115" s="11"/>
      <c r="FU115" s="11"/>
      <c r="FV115" s="11"/>
      <c r="FW115" s="11"/>
      <c r="FX115" s="11"/>
      <c r="FY115" s="11"/>
      <c r="FZ115" s="11"/>
      <c r="GA115" s="11"/>
      <c r="GB115" s="11"/>
      <c r="GC115" s="11"/>
      <c r="GD115" s="11"/>
      <c r="GE115" s="11"/>
      <c r="GF115" s="11"/>
      <c r="GG115" s="11"/>
      <c r="GH115" s="11"/>
      <c r="GI115" s="11"/>
      <c r="GJ115" s="11"/>
      <c r="GK115" s="11"/>
      <c r="GL115" s="11"/>
      <c r="GM115" s="11"/>
      <c r="GN115" s="11"/>
      <c r="GO115" s="11"/>
      <c r="GP115" s="11"/>
      <c r="GQ115" s="11"/>
      <c r="GR115" s="11"/>
      <c r="GS115" s="11"/>
      <c r="GT115" s="11"/>
      <c r="GU115" s="11"/>
      <c r="GV115" s="11"/>
      <c r="GW115" s="11"/>
      <c r="GX115" s="11"/>
      <c r="GY115" s="11"/>
      <c r="GZ115" s="11"/>
      <c r="HA115" s="11"/>
      <c r="HB115" s="11"/>
      <c r="HC115" s="11"/>
      <c r="HD115" s="11"/>
      <c r="HE115" s="11"/>
      <c r="HF115" s="11"/>
      <c r="HG115" s="11"/>
      <c r="HH115" s="11"/>
      <c r="HI115" s="11"/>
      <c r="HJ115" s="11"/>
      <c r="HK115" s="11"/>
      <c r="HL115" s="11"/>
      <c r="HM115" s="11"/>
      <c r="HN115" s="11"/>
      <c r="HO115" s="11"/>
      <c r="HP115" s="11"/>
      <c r="HQ115" s="11"/>
      <c r="HR115" s="11"/>
      <c r="HS115" s="11"/>
      <c r="HT115" s="11"/>
      <c r="HU115" s="11"/>
      <c r="HV115" s="11"/>
      <c r="HW115" s="11"/>
      <c r="HX115" s="11"/>
      <c r="HY115" s="11"/>
      <c r="HZ115" s="11"/>
      <c r="IA115" s="11"/>
      <c r="IB115" s="11"/>
      <c r="IC115" s="11"/>
      <c r="ID115" s="11"/>
      <c r="IE115" s="11"/>
      <c r="IF115" s="11"/>
      <c r="IG115" s="11"/>
      <c r="IH115" s="11"/>
      <c r="II115" s="11"/>
      <c r="IJ115" s="11"/>
      <c r="IK115" s="11"/>
      <c r="IL115" s="11"/>
      <c r="IM115" s="11"/>
      <c r="IN115" s="11"/>
      <c r="IO115" s="11"/>
      <c r="IP115" s="11"/>
      <c r="IQ115" s="11"/>
      <c r="IR115" s="11"/>
      <c r="IS115" s="11"/>
      <c r="IT115" s="11"/>
      <c r="IU115" s="11"/>
    </row>
    <row r="116" spans="1:255" ht="15">
      <c r="A116" s="76"/>
      <c r="B116" s="104" t="s">
        <v>269</v>
      </c>
      <c r="C116" s="69"/>
      <c r="D116" s="7">
        <v>2479</v>
      </c>
      <c r="E116" s="7">
        <v>2479</v>
      </c>
      <c r="F116" s="7">
        <v>1246</v>
      </c>
      <c r="G116" s="68">
        <f>450+410+385.95</f>
        <v>1245.95</v>
      </c>
      <c r="H116" s="68">
        <v>385.95</v>
      </c>
      <c r="I116" s="8"/>
      <c r="J116" s="8"/>
      <c r="K116" s="8"/>
      <c r="L116" s="8"/>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c r="CL116" s="11"/>
      <c r="CM116" s="11"/>
      <c r="CN116" s="11"/>
      <c r="CO116" s="11"/>
      <c r="CP116" s="11"/>
      <c r="CQ116" s="11"/>
      <c r="CR116" s="11"/>
      <c r="CS116" s="11"/>
      <c r="CT116" s="11"/>
      <c r="CU116" s="11"/>
      <c r="CV116" s="11"/>
      <c r="CW116" s="11"/>
      <c r="CX116" s="11"/>
      <c r="CY116" s="11"/>
      <c r="CZ116" s="11"/>
      <c r="DA116" s="11"/>
      <c r="DB116" s="11"/>
      <c r="DC116" s="11"/>
      <c r="DD116" s="11"/>
      <c r="DE116" s="11"/>
      <c r="DF116" s="11"/>
      <c r="DG116" s="11"/>
      <c r="DH116" s="11"/>
      <c r="DI116" s="11"/>
      <c r="DJ116" s="11"/>
      <c r="DK116" s="11"/>
      <c r="DL116" s="11"/>
      <c r="DM116" s="11"/>
      <c r="DN116" s="11"/>
      <c r="DO116" s="11"/>
      <c r="DP116" s="11"/>
      <c r="DQ116" s="11"/>
      <c r="DR116" s="11"/>
      <c r="DS116" s="11"/>
      <c r="DT116" s="11"/>
      <c r="DU116" s="11"/>
      <c r="DV116" s="11"/>
      <c r="DW116" s="11"/>
      <c r="DX116" s="11"/>
      <c r="DY116" s="11"/>
      <c r="DZ116" s="11"/>
      <c r="EA116" s="11"/>
      <c r="EB116" s="11"/>
      <c r="EC116" s="11"/>
      <c r="ED116" s="11"/>
      <c r="EE116" s="11"/>
      <c r="EF116" s="11"/>
      <c r="EG116" s="11"/>
      <c r="EH116" s="11"/>
      <c r="EI116" s="11"/>
      <c r="EJ116" s="11"/>
      <c r="EK116" s="11"/>
      <c r="EL116" s="11"/>
      <c r="EM116" s="11"/>
      <c r="EN116" s="11"/>
      <c r="EO116" s="11"/>
      <c r="EP116" s="11"/>
      <c r="EQ116" s="11"/>
      <c r="ER116" s="11"/>
      <c r="ES116" s="11"/>
      <c r="ET116" s="11"/>
      <c r="EU116" s="11"/>
      <c r="EV116" s="11"/>
      <c r="EW116" s="11"/>
      <c r="EX116" s="11"/>
      <c r="EY116" s="11"/>
      <c r="EZ116" s="11"/>
      <c r="FA116" s="11"/>
      <c r="FB116" s="11"/>
      <c r="FC116" s="11"/>
      <c r="FD116" s="11"/>
      <c r="FE116" s="11"/>
      <c r="FF116" s="11"/>
      <c r="FG116" s="11"/>
      <c r="FH116" s="11"/>
      <c r="FI116" s="11"/>
      <c r="FJ116" s="11"/>
      <c r="FK116" s="11"/>
      <c r="FL116" s="11"/>
      <c r="FM116" s="11"/>
      <c r="FN116" s="11"/>
      <c r="FO116" s="11"/>
      <c r="FP116" s="11"/>
      <c r="FQ116" s="11"/>
      <c r="FR116" s="11"/>
      <c r="FS116" s="11"/>
      <c r="FT116" s="11"/>
      <c r="FU116" s="11"/>
      <c r="FV116" s="11"/>
      <c r="FW116" s="11"/>
      <c r="FX116" s="11"/>
      <c r="FY116" s="11"/>
      <c r="FZ116" s="11"/>
      <c r="GA116" s="11"/>
      <c r="GB116" s="11"/>
      <c r="GC116" s="11"/>
      <c r="GD116" s="11"/>
      <c r="GE116" s="11"/>
      <c r="GF116" s="11"/>
      <c r="GG116" s="11"/>
      <c r="GH116" s="11"/>
      <c r="GI116" s="11"/>
      <c r="GJ116" s="11"/>
      <c r="GK116" s="11"/>
      <c r="GL116" s="11"/>
      <c r="GM116" s="11"/>
      <c r="GN116" s="11"/>
      <c r="GO116" s="11"/>
      <c r="GP116" s="11"/>
      <c r="GQ116" s="11"/>
      <c r="GR116" s="11"/>
      <c r="GS116" s="11"/>
      <c r="GT116" s="11"/>
      <c r="GU116" s="11"/>
      <c r="GV116" s="11"/>
      <c r="GW116" s="11"/>
      <c r="GX116" s="11"/>
      <c r="GY116" s="11"/>
      <c r="GZ116" s="11"/>
      <c r="HA116" s="11"/>
      <c r="HB116" s="11"/>
      <c r="HC116" s="11"/>
      <c r="HD116" s="11"/>
      <c r="HE116" s="11"/>
      <c r="HF116" s="11"/>
      <c r="HG116" s="11"/>
      <c r="HH116" s="11"/>
      <c r="HI116" s="11"/>
      <c r="HJ116" s="11"/>
      <c r="HK116" s="11"/>
      <c r="HL116" s="11"/>
      <c r="HM116" s="11"/>
      <c r="HN116" s="11"/>
      <c r="HO116" s="11"/>
      <c r="HP116" s="11"/>
      <c r="HQ116" s="11"/>
      <c r="HR116" s="11"/>
      <c r="HS116" s="11"/>
      <c r="HT116" s="11"/>
      <c r="HU116" s="11"/>
      <c r="HV116" s="11"/>
      <c r="HW116" s="11"/>
      <c r="HX116" s="11"/>
      <c r="HY116" s="11"/>
      <c r="HZ116" s="11"/>
      <c r="IA116" s="11"/>
      <c r="IB116" s="11"/>
      <c r="IC116" s="11"/>
      <c r="ID116" s="11"/>
      <c r="IE116" s="11"/>
      <c r="IF116" s="11"/>
      <c r="IG116" s="11"/>
      <c r="IH116" s="11"/>
      <c r="II116" s="11"/>
      <c r="IJ116" s="11"/>
      <c r="IK116" s="11"/>
      <c r="IL116" s="11"/>
      <c r="IM116" s="11"/>
      <c r="IN116" s="11"/>
      <c r="IO116" s="11"/>
      <c r="IP116" s="11"/>
      <c r="IQ116" s="11"/>
      <c r="IR116" s="11"/>
      <c r="IS116" s="11"/>
      <c r="IT116" s="11"/>
      <c r="IU116" s="11"/>
    </row>
    <row r="117" spans="1:255" ht="15">
      <c r="A117" s="76"/>
      <c r="B117" s="104" t="s">
        <v>347</v>
      </c>
      <c r="C117" s="69"/>
      <c r="D117" s="10"/>
      <c r="E117" s="10"/>
      <c r="F117" s="10"/>
      <c r="G117" s="77"/>
      <c r="H117" s="77"/>
      <c r="I117" s="8"/>
      <c r="J117" s="8"/>
      <c r="K117" s="8"/>
      <c r="L117" s="8"/>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c r="CL117" s="11"/>
      <c r="CM117" s="11"/>
      <c r="CN117" s="11"/>
      <c r="CO117" s="11"/>
      <c r="CP117" s="11"/>
      <c r="CQ117" s="11"/>
      <c r="CR117" s="11"/>
      <c r="CS117" s="11"/>
      <c r="CT117" s="11"/>
      <c r="CU117" s="11"/>
      <c r="CV117" s="11"/>
      <c r="CW117" s="11"/>
      <c r="CX117" s="11"/>
      <c r="CY117" s="11"/>
      <c r="CZ117" s="11"/>
      <c r="DA117" s="11"/>
      <c r="DB117" s="11"/>
      <c r="DC117" s="11"/>
      <c r="DD117" s="11"/>
      <c r="DE117" s="11"/>
      <c r="DF117" s="11"/>
      <c r="DG117" s="11"/>
      <c r="DH117" s="11"/>
      <c r="DI117" s="11"/>
      <c r="DJ117" s="11"/>
      <c r="DK117" s="11"/>
      <c r="DL117" s="11"/>
      <c r="DM117" s="11"/>
      <c r="DN117" s="11"/>
      <c r="DO117" s="11"/>
      <c r="DP117" s="11"/>
      <c r="DQ117" s="11"/>
      <c r="DR117" s="11"/>
      <c r="DS117" s="11"/>
      <c r="DT117" s="11"/>
      <c r="DU117" s="11"/>
      <c r="DV117" s="11"/>
      <c r="DW117" s="11"/>
      <c r="DX117" s="11"/>
      <c r="DY117" s="11"/>
      <c r="DZ117" s="11"/>
      <c r="EA117" s="11"/>
      <c r="EB117" s="11"/>
      <c r="EC117" s="11"/>
      <c r="ED117" s="11"/>
      <c r="EE117" s="11"/>
      <c r="EF117" s="11"/>
      <c r="EG117" s="11"/>
      <c r="EH117" s="11"/>
      <c r="EI117" s="11"/>
      <c r="EJ117" s="11"/>
      <c r="EK117" s="11"/>
      <c r="EL117" s="11"/>
      <c r="EM117" s="11"/>
      <c r="EN117" s="11"/>
      <c r="EO117" s="11"/>
      <c r="EP117" s="11"/>
      <c r="EQ117" s="11"/>
      <c r="ER117" s="11"/>
      <c r="ES117" s="11"/>
      <c r="ET117" s="11"/>
      <c r="EU117" s="11"/>
      <c r="EV117" s="11"/>
      <c r="EW117" s="11"/>
      <c r="EX117" s="11"/>
      <c r="EY117" s="11"/>
      <c r="EZ117" s="11"/>
      <c r="FA117" s="11"/>
      <c r="FB117" s="11"/>
      <c r="FC117" s="11"/>
      <c r="FD117" s="11"/>
      <c r="FE117" s="11"/>
      <c r="FF117" s="11"/>
      <c r="FG117" s="11"/>
      <c r="FH117" s="11"/>
      <c r="FI117" s="11"/>
      <c r="FJ117" s="11"/>
      <c r="FK117" s="11"/>
      <c r="FL117" s="11"/>
      <c r="FM117" s="11"/>
      <c r="FN117" s="11"/>
      <c r="FO117" s="11"/>
      <c r="FP117" s="11"/>
      <c r="FQ117" s="11"/>
      <c r="FR117" s="11"/>
      <c r="FS117" s="11"/>
      <c r="FT117" s="11"/>
      <c r="FU117" s="11"/>
      <c r="FV117" s="11"/>
      <c r="FW117" s="11"/>
      <c r="FX117" s="11"/>
      <c r="FY117" s="11"/>
      <c r="FZ117" s="11"/>
      <c r="GA117" s="11"/>
      <c r="GB117" s="11"/>
      <c r="GC117" s="11"/>
      <c r="GD117" s="11"/>
      <c r="GE117" s="11"/>
      <c r="GF117" s="11"/>
      <c r="GG117" s="11"/>
      <c r="GH117" s="11"/>
      <c r="GI117" s="11"/>
      <c r="GJ117" s="11"/>
      <c r="GK117" s="11"/>
      <c r="GL117" s="11"/>
      <c r="GM117" s="11"/>
      <c r="GN117" s="11"/>
      <c r="GO117" s="11"/>
      <c r="GP117" s="11"/>
      <c r="GQ117" s="11"/>
      <c r="GR117" s="11"/>
      <c r="GS117" s="11"/>
      <c r="GT117" s="11"/>
      <c r="GU117" s="11"/>
      <c r="GV117" s="11"/>
      <c r="GW117" s="11"/>
      <c r="GX117" s="11"/>
      <c r="GY117" s="11"/>
      <c r="GZ117" s="11"/>
      <c r="HA117" s="11"/>
      <c r="HB117" s="11"/>
      <c r="HC117" s="11"/>
      <c r="HD117" s="11"/>
      <c r="HE117" s="11"/>
      <c r="HF117" s="11"/>
      <c r="HG117" s="11"/>
      <c r="HH117" s="11"/>
      <c r="HI117" s="11"/>
      <c r="HJ117" s="11"/>
      <c r="HK117" s="11"/>
      <c r="HL117" s="11"/>
      <c r="HM117" s="11"/>
      <c r="HN117" s="11"/>
      <c r="HO117" s="11"/>
      <c r="HP117" s="11"/>
      <c r="HQ117" s="11"/>
      <c r="HR117" s="11"/>
      <c r="HS117" s="11"/>
      <c r="HT117" s="11"/>
      <c r="HU117" s="11"/>
      <c r="HV117" s="11"/>
      <c r="HW117" s="11"/>
      <c r="HX117" s="11"/>
      <c r="HY117" s="11"/>
      <c r="HZ117" s="11"/>
      <c r="IA117" s="11"/>
      <c r="IB117" s="11"/>
      <c r="IC117" s="11"/>
      <c r="ID117" s="11"/>
      <c r="IE117" s="11"/>
      <c r="IF117" s="11"/>
      <c r="IG117" s="11"/>
      <c r="IH117" s="11"/>
      <c r="II117" s="11"/>
      <c r="IJ117" s="11"/>
      <c r="IK117" s="11"/>
      <c r="IL117" s="11"/>
      <c r="IM117" s="11"/>
      <c r="IN117" s="11"/>
      <c r="IO117" s="11"/>
      <c r="IP117" s="11"/>
      <c r="IQ117" s="11"/>
      <c r="IR117" s="11"/>
      <c r="IS117" s="11"/>
      <c r="IT117" s="11"/>
      <c r="IU117" s="11"/>
    </row>
    <row r="118" spans="1:12" s="11" customFormat="1" ht="12.75">
      <c r="A118" s="67" t="s">
        <v>299</v>
      </c>
      <c r="B118" s="83" t="s">
        <v>300</v>
      </c>
      <c r="C118" s="69">
        <f aca="true" t="shared" si="38" ref="C118:H118">+C119+C120</f>
        <v>0</v>
      </c>
      <c r="D118" s="69">
        <f t="shared" si="38"/>
        <v>301</v>
      </c>
      <c r="E118" s="69">
        <f t="shared" si="38"/>
        <v>321</v>
      </c>
      <c r="F118" s="69">
        <f t="shared" si="38"/>
        <v>169</v>
      </c>
      <c r="G118" s="69">
        <f t="shared" si="38"/>
        <v>169</v>
      </c>
      <c r="H118" s="69">
        <f t="shared" si="38"/>
        <v>51.4</v>
      </c>
      <c r="I118" s="8"/>
      <c r="J118" s="8"/>
      <c r="K118" s="8"/>
      <c r="L118" s="8"/>
    </row>
    <row r="119" spans="1:255" ht="12.75">
      <c r="A119" s="76"/>
      <c r="B119" s="81" t="s">
        <v>295</v>
      </c>
      <c r="C119" s="69"/>
      <c r="D119" s="7">
        <v>301</v>
      </c>
      <c r="E119" s="7">
        <v>321</v>
      </c>
      <c r="F119" s="7">
        <v>169</v>
      </c>
      <c r="G119" s="7">
        <f>68.5+49.1+51.4</f>
        <v>169</v>
      </c>
      <c r="H119" s="7">
        <v>51.4</v>
      </c>
      <c r="I119" s="8"/>
      <c r="J119" s="8"/>
      <c r="K119" s="8"/>
      <c r="L119" s="8"/>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c r="CL119" s="11"/>
      <c r="CM119" s="11"/>
      <c r="CN119" s="11"/>
      <c r="CO119" s="11"/>
      <c r="CP119" s="11"/>
      <c r="CQ119" s="11"/>
      <c r="CR119" s="11"/>
      <c r="CS119" s="11"/>
      <c r="CT119" s="11"/>
      <c r="CU119" s="11"/>
      <c r="CV119" s="11"/>
      <c r="CW119" s="11"/>
      <c r="CX119" s="11"/>
      <c r="CY119" s="11"/>
      <c r="CZ119" s="11"/>
      <c r="DA119" s="11"/>
      <c r="DB119" s="11"/>
      <c r="DC119" s="11"/>
      <c r="DD119" s="11"/>
      <c r="DE119" s="11"/>
      <c r="DF119" s="11"/>
      <c r="DG119" s="11"/>
      <c r="DH119" s="11"/>
      <c r="DI119" s="11"/>
      <c r="DJ119" s="11"/>
      <c r="DK119" s="11"/>
      <c r="DL119" s="11"/>
      <c r="DM119" s="11"/>
      <c r="DN119" s="11"/>
      <c r="DO119" s="11"/>
      <c r="DP119" s="11"/>
      <c r="DQ119" s="11"/>
      <c r="DR119" s="11"/>
      <c r="DS119" s="11"/>
      <c r="DT119" s="11"/>
      <c r="DU119" s="11"/>
      <c r="DV119" s="11"/>
      <c r="DW119" s="11"/>
      <c r="DX119" s="11"/>
      <c r="DY119" s="11"/>
      <c r="DZ119" s="11"/>
      <c r="EA119" s="11"/>
      <c r="EB119" s="11"/>
      <c r="EC119" s="11"/>
      <c r="ED119" s="11"/>
      <c r="EE119" s="11"/>
      <c r="EF119" s="11"/>
      <c r="EG119" s="11"/>
      <c r="EH119" s="11"/>
      <c r="EI119" s="11"/>
      <c r="EJ119" s="11"/>
      <c r="EK119" s="11"/>
      <c r="EL119" s="11"/>
      <c r="EM119" s="11"/>
      <c r="EN119" s="11"/>
      <c r="EO119" s="11"/>
      <c r="EP119" s="11"/>
      <c r="EQ119" s="11"/>
      <c r="ER119" s="11"/>
      <c r="ES119" s="11"/>
      <c r="ET119" s="11"/>
      <c r="EU119" s="11"/>
      <c r="EV119" s="11"/>
      <c r="EW119" s="11"/>
      <c r="EX119" s="11"/>
      <c r="EY119" s="11"/>
      <c r="EZ119" s="11"/>
      <c r="FA119" s="11"/>
      <c r="FB119" s="11"/>
      <c r="FC119" s="11"/>
      <c r="FD119" s="11"/>
      <c r="FE119" s="11"/>
      <c r="FF119" s="11"/>
      <c r="FG119" s="11"/>
      <c r="FH119" s="11"/>
      <c r="FI119" s="11"/>
      <c r="FJ119" s="11"/>
      <c r="FK119" s="11"/>
      <c r="FL119" s="11"/>
      <c r="FM119" s="11"/>
      <c r="FN119" s="11"/>
      <c r="FO119" s="11"/>
      <c r="FP119" s="11"/>
      <c r="FQ119" s="11"/>
      <c r="FR119" s="11"/>
      <c r="FS119" s="11"/>
      <c r="FT119" s="11"/>
      <c r="FU119" s="11"/>
      <c r="FV119" s="11"/>
      <c r="FW119" s="11"/>
      <c r="FX119" s="11"/>
      <c r="FY119" s="11"/>
      <c r="FZ119" s="11"/>
      <c r="GA119" s="11"/>
      <c r="GB119" s="11"/>
      <c r="GC119" s="11"/>
      <c r="GD119" s="11"/>
      <c r="GE119" s="11"/>
      <c r="GF119" s="11"/>
      <c r="GG119" s="11"/>
      <c r="GH119" s="11"/>
      <c r="GI119" s="11"/>
      <c r="GJ119" s="11"/>
      <c r="GK119" s="11"/>
      <c r="GL119" s="11"/>
      <c r="GM119" s="11"/>
      <c r="GN119" s="11"/>
      <c r="GO119" s="11"/>
      <c r="GP119" s="11"/>
      <c r="GQ119" s="11"/>
      <c r="GR119" s="11"/>
      <c r="GS119" s="11"/>
      <c r="GT119" s="11"/>
      <c r="GU119" s="11"/>
      <c r="GV119" s="11"/>
      <c r="GW119" s="11"/>
      <c r="GX119" s="11"/>
      <c r="GY119" s="11"/>
      <c r="GZ119" s="11"/>
      <c r="HA119" s="11"/>
      <c r="HB119" s="11"/>
      <c r="HC119" s="11"/>
      <c r="HD119" s="11"/>
      <c r="HE119" s="11"/>
      <c r="HF119" s="11"/>
      <c r="HG119" s="11"/>
      <c r="HH119" s="11"/>
      <c r="HI119" s="11"/>
      <c r="HJ119" s="11"/>
      <c r="HK119" s="11"/>
      <c r="HL119" s="11"/>
      <c r="HM119" s="11"/>
      <c r="HN119" s="11"/>
      <c r="HO119" s="11"/>
      <c r="HP119" s="11"/>
      <c r="HQ119" s="11"/>
      <c r="HR119" s="11"/>
      <c r="HS119" s="11"/>
      <c r="HT119" s="11"/>
      <c r="HU119" s="11"/>
      <c r="HV119" s="11"/>
      <c r="HW119" s="11"/>
      <c r="HX119" s="11"/>
      <c r="HY119" s="11"/>
      <c r="HZ119" s="11"/>
      <c r="IA119" s="11"/>
      <c r="IB119" s="11"/>
      <c r="IC119" s="11"/>
      <c r="ID119" s="11"/>
      <c r="IE119" s="11"/>
      <c r="IF119" s="11"/>
      <c r="IG119" s="11"/>
      <c r="IH119" s="11"/>
      <c r="II119" s="11"/>
      <c r="IJ119" s="11"/>
      <c r="IK119" s="11"/>
      <c r="IL119" s="11"/>
      <c r="IM119" s="11"/>
      <c r="IN119" s="11"/>
      <c r="IO119" s="11"/>
      <c r="IP119" s="11"/>
      <c r="IQ119" s="11"/>
      <c r="IR119" s="11"/>
      <c r="IS119" s="11"/>
      <c r="IT119" s="11"/>
      <c r="IU119" s="11"/>
    </row>
    <row r="120" spans="1:32" ht="25.5">
      <c r="A120" s="76"/>
      <c r="B120" s="81" t="s">
        <v>301</v>
      </c>
      <c r="C120" s="69"/>
      <c r="D120" s="10"/>
      <c r="E120" s="10"/>
      <c r="F120" s="10"/>
      <c r="G120" s="7"/>
      <c r="H120" s="7"/>
      <c r="I120" s="29"/>
      <c r="J120" s="29"/>
      <c r="K120" s="8"/>
      <c r="L120" s="8"/>
      <c r="M120" s="29"/>
      <c r="N120" s="29"/>
      <c r="O120" s="29"/>
      <c r="P120" s="29"/>
      <c r="Q120" s="29"/>
      <c r="R120" s="29"/>
      <c r="S120" s="29"/>
      <c r="T120" s="29"/>
      <c r="U120" s="29"/>
      <c r="V120" s="29"/>
      <c r="W120" s="29"/>
      <c r="X120" s="29"/>
      <c r="Y120" s="29"/>
      <c r="Z120" s="29"/>
      <c r="AA120" s="29"/>
      <c r="AB120" s="29"/>
      <c r="AC120" s="29"/>
      <c r="AD120" s="29"/>
      <c r="AE120" s="29"/>
      <c r="AF120" s="29"/>
    </row>
    <row r="121" spans="1:12" ht="25.5">
      <c r="A121" s="67" t="s">
        <v>302</v>
      </c>
      <c r="B121" s="83" t="s">
        <v>303</v>
      </c>
      <c r="C121" s="64">
        <f aca="true" t="shared" si="39" ref="C121:H121">+C122+C123+C124</f>
        <v>0</v>
      </c>
      <c r="D121" s="64">
        <f t="shared" si="39"/>
        <v>1782.27</v>
      </c>
      <c r="E121" s="64">
        <f t="shared" si="39"/>
        <v>1828.76</v>
      </c>
      <c r="F121" s="64">
        <f t="shared" si="39"/>
        <v>952.76</v>
      </c>
      <c r="G121" s="64">
        <f t="shared" si="39"/>
        <v>952.76</v>
      </c>
      <c r="H121" s="64">
        <f t="shared" si="39"/>
        <v>354.71000000000004</v>
      </c>
      <c r="I121" s="8"/>
      <c r="J121" s="8"/>
      <c r="K121" s="8"/>
      <c r="L121" s="8"/>
    </row>
    <row r="122" spans="1:12" ht="12.75">
      <c r="A122" s="76"/>
      <c r="B122" s="68" t="s">
        <v>342</v>
      </c>
      <c r="C122" s="69"/>
      <c r="D122" s="7">
        <v>1772</v>
      </c>
      <c r="E122" s="7">
        <v>1826</v>
      </c>
      <c r="F122" s="7">
        <v>950</v>
      </c>
      <c r="G122" s="7">
        <f>309.27+287+353.73</f>
        <v>950</v>
      </c>
      <c r="H122" s="7">
        <v>353.73</v>
      </c>
      <c r="I122" s="8"/>
      <c r="J122" s="8"/>
      <c r="K122" s="8"/>
      <c r="L122" s="8"/>
    </row>
    <row r="123" spans="1:40" ht="25.5">
      <c r="A123" s="76"/>
      <c r="B123" s="68" t="s">
        <v>343</v>
      </c>
      <c r="C123" s="69"/>
      <c r="D123" s="7"/>
      <c r="E123" s="7"/>
      <c r="F123" s="7"/>
      <c r="G123" s="10"/>
      <c r="H123" s="10"/>
      <c r="I123" s="8"/>
      <c r="J123" s="8"/>
      <c r="K123" s="8"/>
      <c r="L123" s="8"/>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row>
    <row r="124" spans="1:255" ht="25.5">
      <c r="A124" s="76"/>
      <c r="B124" s="68" t="s">
        <v>304</v>
      </c>
      <c r="C124" s="69"/>
      <c r="D124" s="7">
        <v>10.27</v>
      </c>
      <c r="E124" s="7">
        <v>2.76</v>
      </c>
      <c r="F124" s="7">
        <v>2.76</v>
      </c>
      <c r="G124" s="7">
        <f>1.2+0.58+0.98</f>
        <v>2.76</v>
      </c>
      <c r="H124" s="7">
        <v>0.98</v>
      </c>
      <c r="I124" s="8"/>
      <c r="J124" s="8"/>
      <c r="K124" s="8"/>
      <c r="L124" s="8"/>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c r="IU124" s="11"/>
    </row>
    <row r="125" spans="1:12" ht="25.5">
      <c r="A125" s="67" t="s">
        <v>305</v>
      </c>
      <c r="B125" s="83" t="s">
        <v>306</v>
      </c>
      <c r="C125" s="69">
        <f aca="true" t="shared" si="40" ref="C125:H125">+C126+C128+C127</f>
        <v>0</v>
      </c>
      <c r="D125" s="69">
        <f t="shared" si="40"/>
        <v>426</v>
      </c>
      <c r="E125" s="69">
        <f t="shared" si="40"/>
        <v>361</v>
      </c>
      <c r="F125" s="69">
        <f t="shared" si="40"/>
        <v>108.74</v>
      </c>
      <c r="G125" s="69">
        <f t="shared" si="40"/>
        <v>108.61</v>
      </c>
      <c r="H125" s="69">
        <f t="shared" si="40"/>
        <v>45.05</v>
      </c>
      <c r="K125" s="8"/>
      <c r="L125" s="8"/>
    </row>
    <row r="126" spans="1:12" ht="12.75">
      <c r="A126" s="67"/>
      <c r="B126" s="81" t="s">
        <v>295</v>
      </c>
      <c r="C126" s="69"/>
      <c r="D126" s="7">
        <v>426</v>
      </c>
      <c r="E126" s="7">
        <v>361</v>
      </c>
      <c r="F126" s="7">
        <v>108.74</v>
      </c>
      <c r="G126" s="7">
        <f>18.04+45.52+45.05</f>
        <v>108.61</v>
      </c>
      <c r="H126" s="7">
        <v>45.05</v>
      </c>
      <c r="K126" s="8"/>
      <c r="L126" s="8"/>
    </row>
    <row r="127" spans="1:12" ht="15">
      <c r="A127" s="67"/>
      <c r="B127" s="104" t="s">
        <v>347</v>
      </c>
      <c r="C127" s="69"/>
      <c r="D127" s="10"/>
      <c r="E127" s="10"/>
      <c r="F127" s="10"/>
      <c r="G127" s="7"/>
      <c r="H127" s="7"/>
      <c r="K127" s="8"/>
      <c r="L127" s="8"/>
    </row>
    <row r="128" spans="1:12" ht="25.5">
      <c r="A128" s="76"/>
      <c r="B128" s="81" t="s">
        <v>301</v>
      </c>
      <c r="C128" s="69"/>
      <c r="D128" s="10"/>
      <c r="E128" s="10"/>
      <c r="F128" s="10"/>
      <c r="G128" s="7"/>
      <c r="H128" s="7"/>
      <c r="K128" s="8"/>
      <c r="L128" s="8"/>
    </row>
    <row r="129" spans="1:12" ht="12.75">
      <c r="A129" s="67" t="s">
        <v>307</v>
      </c>
      <c r="B129" s="65" t="s">
        <v>354</v>
      </c>
      <c r="C129" s="69"/>
      <c r="D129" s="69">
        <v>18</v>
      </c>
      <c r="E129" s="69">
        <v>12</v>
      </c>
      <c r="F129" s="69">
        <v>0</v>
      </c>
      <c r="G129" s="69"/>
      <c r="H129" s="69"/>
      <c r="K129" s="8"/>
      <c r="L129" s="8"/>
    </row>
    <row r="130" spans="1:12" ht="12.75">
      <c r="A130" s="67" t="s">
        <v>308</v>
      </c>
      <c r="B130" s="65" t="s">
        <v>309</v>
      </c>
      <c r="C130" s="66">
        <f aca="true" t="shared" si="41" ref="C130:H130">+C131+C141</f>
        <v>0</v>
      </c>
      <c r="D130" s="66">
        <f t="shared" si="41"/>
        <v>43212</v>
      </c>
      <c r="E130" s="66">
        <f t="shared" si="41"/>
        <v>42719.46</v>
      </c>
      <c r="F130" s="66">
        <f t="shared" si="41"/>
        <v>20694.46</v>
      </c>
      <c r="G130" s="66">
        <f t="shared" si="41"/>
        <v>20694.399999999998</v>
      </c>
      <c r="H130" s="66">
        <f t="shared" si="41"/>
        <v>7226.01</v>
      </c>
      <c r="I130" s="29"/>
      <c r="J130" s="29"/>
      <c r="K130" s="8"/>
      <c r="L130" s="8"/>
    </row>
    <row r="131" spans="1:12" ht="12.75">
      <c r="A131" s="76" t="s">
        <v>310</v>
      </c>
      <c r="B131" s="70" t="s">
        <v>311</v>
      </c>
      <c r="C131" s="69">
        <f aca="true" t="shared" si="42" ref="C131:H131">C132+C135+C134+C140+C133</f>
        <v>0</v>
      </c>
      <c r="D131" s="69">
        <f t="shared" si="42"/>
        <v>42234</v>
      </c>
      <c r="E131" s="69">
        <f t="shared" si="42"/>
        <v>41762.87</v>
      </c>
      <c r="F131" s="69">
        <f t="shared" si="42"/>
        <v>20293.87</v>
      </c>
      <c r="G131" s="69">
        <f t="shared" si="42"/>
        <v>20293.87</v>
      </c>
      <c r="H131" s="69">
        <f t="shared" si="42"/>
        <v>7092</v>
      </c>
      <c r="I131" s="29"/>
      <c r="J131" s="29"/>
      <c r="K131" s="8"/>
      <c r="L131" s="8"/>
    </row>
    <row r="132" spans="1:12" ht="12.75">
      <c r="A132" s="76"/>
      <c r="B132" s="68" t="s">
        <v>269</v>
      </c>
      <c r="C132" s="69"/>
      <c r="D132" s="7">
        <v>36722</v>
      </c>
      <c r="E132" s="7">
        <v>36258</v>
      </c>
      <c r="F132" s="7">
        <v>17549</v>
      </c>
      <c r="G132" s="7">
        <f>5489+5940+6120</f>
        <v>17549</v>
      </c>
      <c r="H132" s="7">
        <v>6120</v>
      </c>
      <c r="I132" s="29"/>
      <c r="J132" s="29"/>
      <c r="K132" s="8"/>
      <c r="L132" s="8"/>
    </row>
    <row r="133" spans="1:12" ht="15">
      <c r="A133" s="76"/>
      <c r="B133" s="104" t="s">
        <v>347</v>
      </c>
      <c r="C133" s="69"/>
      <c r="D133" s="7">
        <v>5512</v>
      </c>
      <c r="E133" s="7">
        <v>5504.87</v>
      </c>
      <c r="F133" s="7">
        <v>2744.87</v>
      </c>
      <c r="G133" s="7">
        <f>905+867.87+972</f>
        <v>2744.87</v>
      </c>
      <c r="H133" s="7">
        <v>972</v>
      </c>
      <c r="I133" s="29"/>
      <c r="J133" s="29"/>
      <c r="K133" s="8"/>
      <c r="L133" s="8"/>
    </row>
    <row r="134" spans="1:12" ht="25.5">
      <c r="A134" s="76"/>
      <c r="B134" s="84" t="s">
        <v>344</v>
      </c>
      <c r="C134" s="69"/>
      <c r="D134" s="10"/>
      <c r="E134" s="10"/>
      <c r="F134" s="10"/>
      <c r="G134" s="7"/>
      <c r="H134" s="7"/>
      <c r="I134" s="29"/>
      <c r="J134" s="29"/>
      <c r="K134" s="8"/>
      <c r="L134" s="8"/>
    </row>
    <row r="135" spans="1:12" ht="25.5">
      <c r="A135" s="76"/>
      <c r="B135" s="84" t="s">
        <v>359</v>
      </c>
      <c r="C135" s="69">
        <f aca="true" t="shared" si="43" ref="C135:H135">C136+C137+C138+C139</f>
        <v>0</v>
      </c>
      <c r="D135" s="69">
        <f t="shared" si="43"/>
        <v>0</v>
      </c>
      <c r="E135" s="69">
        <f t="shared" si="43"/>
        <v>0</v>
      </c>
      <c r="F135" s="69">
        <f t="shared" si="43"/>
        <v>0</v>
      </c>
      <c r="G135" s="69">
        <f t="shared" si="43"/>
        <v>0</v>
      </c>
      <c r="H135" s="69">
        <f t="shared" si="43"/>
        <v>0</v>
      </c>
      <c r="K135" s="8"/>
      <c r="L135" s="8"/>
    </row>
    <row r="136" spans="1:12" ht="12.75">
      <c r="A136" s="76"/>
      <c r="B136" s="84" t="s">
        <v>312</v>
      </c>
      <c r="C136" s="69"/>
      <c r="D136" s="69"/>
      <c r="E136" s="69"/>
      <c r="F136" s="69"/>
      <c r="G136" s="69"/>
      <c r="H136" s="69"/>
      <c r="K136" s="8"/>
      <c r="L136" s="8"/>
    </row>
    <row r="137" spans="1:12" ht="25.5">
      <c r="A137" s="76"/>
      <c r="B137" s="84" t="s">
        <v>313</v>
      </c>
      <c r="C137" s="69"/>
      <c r="D137" s="69"/>
      <c r="E137" s="69"/>
      <c r="F137" s="69"/>
      <c r="G137" s="69"/>
      <c r="H137" s="69"/>
      <c r="K137" s="8"/>
      <c r="L137" s="8"/>
    </row>
    <row r="138" spans="1:12" ht="25.5">
      <c r="A138" s="76"/>
      <c r="B138" s="84" t="s">
        <v>314</v>
      </c>
      <c r="C138" s="69"/>
      <c r="D138" s="69"/>
      <c r="E138" s="69"/>
      <c r="F138" s="69"/>
      <c r="G138" s="69"/>
      <c r="H138" s="69"/>
      <c r="K138" s="8"/>
      <c r="L138" s="8"/>
    </row>
    <row r="139" spans="1:12" ht="25.5">
      <c r="A139" s="76"/>
      <c r="B139" s="84" t="s">
        <v>315</v>
      </c>
      <c r="C139" s="69"/>
      <c r="D139" s="69"/>
      <c r="E139" s="69"/>
      <c r="F139" s="69"/>
      <c r="G139" s="69"/>
      <c r="H139" s="69"/>
      <c r="K139" s="8"/>
      <c r="L139" s="8"/>
    </row>
    <row r="140" spans="1:12" ht="25.5">
      <c r="A140" s="76"/>
      <c r="B140" s="93" t="s">
        <v>345</v>
      </c>
      <c r="C140" s="69"/>
      <c r="D140" s="10"/>
      <c r="E140" s="10"/>
      <c r="F140" s="10"/>
      <c r="G140" s="7"/>
      <c r="H140" s="7"/>
      <c r="K140" s="8"/>
      <c r="L140" s="8"/>
    </row>
    <row r="141" spans="1:12" ht="12.75">
      <c r="A141" s="76" t="s">
        <v>316</v>
      </c>
      <c r="B141" s="70" t="s">
        <v>317</v>
      </c>
      <c r="C141" s="69">
        <f aca="true" t="shared" si="44" ref="C141:H141">C142+C143</f>
        <v>0</v>
      </c>
      <c r="D141" s="69">
        <f t="shared" si="44"/>
        <v>978</v>
      </c>
      <c r="E141" s="69">
        <f t="shared" si="44"/>
        <v>956.59</v>
      </c>
      <c r="F141" s="69">
        <f t="shared" si="44"/>
        <v>400.59000000000003</v>
      </c>
      <c r="G141" s="69">
        <f t="shared" si="44"/>
        <v>400.53000000000003</v>
      </c>
      <c r="H141" s="69">
        <f t="shared" si="44"/>
        <v>134.01</v>
      </c>
      <c r="K141" s="8"/>
      <c r="L141" s="8"/>
    </row>
    <row r="142" spans="1:12" ht="15">
      <c r="A142" s="76"/>
      <c r="B142" s="104" t="s">
        <v>269</v>
      </c>
      <c r="C142" s="69"/>
      <c r="D142" s="7">
        <v>888</v>
      </c>
      <c r="E142" s="7">
        <v>866</v>
      </c>
      <c r="F142" s="7">
        <v>356</v>
      </c>
      <c r="G142" s="7">
        <f>117.43+124.93+113.59</f>
        <v>355.95000000000005</v>
      </c>
      <c r="H142" s="7">
        <v>113.59</v>
      </c>
      <c r="K142" s="8"/>
      <c r="L142" s="8"/>
    </row>
    <row r="143" spans="1:12" ht="15">
      <c r="A143" s="76"/>
      <c r="B143" s="104" t="s">
        <v>347</v>
      </c>
      <c r="C143" s="69"/>
      <c r="D143" s="7">
        <v>90</v>
      </c>
      <c r="E143" s="7">
        <v>90.59</v>
      </c>
      <c r="F143" s="7">
        <v>44.59</v>
      </c>
      <c r="G143" s="7">
        <f>10.25+13.91+20.42</f>
        <v>44.58</v>
      </c>
      <c r="H143" s="7">
        <v>20.42</v>
      </c>
      <c r="K143" s="8"/>
      <c r="L143" s="8"/>
    </row>
    <row r="144" spans="1:12" ht="12.75">
      <c r="A144" s="67" t="s">
        <v>318</v>
      </c>
      <c r="B144" s="65" t="s">
        <v>319</v>
      </c>
      <c r="C144" s="69"/>
      <c r="D144" s="7">
        <v>300</v>
      </c>
      <c r="E144" s="7">
        <v>294</v>
      </c>
      <c r="F144" s="7">
        <v>157</v>
      </c>
      <c r="G144" s="7">
        <f>50+70+37</f>
        <v>157</v>
      </c>
      <c r="H144" s="7">
        <v>37</v>
      </c>
      <c r="K144" s="8"/>
      <c r="L144" s="8"/>
    </row>
    <row r="145" spans="1:12" ht="25.5">
      <c r="A145" s="67" t="s">
        <v>320</v>
      </c>
      <c r="B145" s="65" t="s">
        <v>321</v>
      </c>
      <c r="C145" s="69"/>
      <c r="D145" s="7">
        <v>2038.56</v>
      </c>
      <c r="E145" s="7">
        <v>2038.56</v>
      </c>
      <c r="F145" s="7">
        <v>2038.56</v>
      </c>
      <c r="G145" s="7">
        <f>1325.15+713.41</f>
        <v>2038.56</v>
      </c>
      <c r="H145" s="7">
        <v>713.41</v>
      </c>
      <c r="I145" s="29"/>
      <c r="K145" s="8"/>
      <c r="L145" s="8"/>
    </row>
    <row r="146" spans="1:12" ht="12.75">
      <c r="A146" s="67">
        <v>68.05</v>
      </c>
      <c r="B146" s="85" t="s">
        <v>322</v>
      </c>
      <c r="C146" s="75">
        <f>+C147</f>
        <v>0</v>
      </c>
      <c r="D146" s="75">
        <f aca="true" t="shared" si="45" ref="D146:H148">+D147</f>
        <v>0</v>
      </c>
      <c r="E146" s="75">
        <f t="shared" si="45"/>
        <v>12897</v>
      </c>
      <c r="F146" s="75">
        <f t="shared" si="45"/>
        <v>3466</v>
      </c>
      <c r="G146" s="75">
        <f t="shared" si="45"/>
        <v>3465.49</v>
      </c>
      <c r="H146" s="75">
        <f t="shared" si="45"/>
        <v>1595.8600000000001</v>
      </c>
      <c r="I146" s="29"/>
      <c r="J146" s="29"/>
      <c r="K146" s="8"/>
      <c r="L146" s="8"/>
    </row>
    <row r="147" spans="1:12" ht="12.75">
      <c r="A147" s="67" t="s">
        <v>323</v>
      </c>
      <c r="B147" s="85" t="s">
        <v>152</v>
      </c>
      <c r="C147" s="75">
        <f>+C148</f>
        <v>0</v>
      </c>
      <c r="D147" s="75">
        <f t="shared" si="45"/>
        <v>0</v>
      </c>
      <c r="E147" s="75">
        <f t="shared" si="45"/>
        <v>12897</v>
      </c>
      <c r="F147" s="75">
        <f t="shared" si="45"/>
        <v>3466</v>
      </c>
      <c r="G147" s="75">
        <f t="shared" si="45"/>
        <v>3465.49</v>
      </c>
      <c r="H147" s="75">
        <f t="shared" si="45"/>
        <v>1595.8600000000001</v>
      </c>
      <c r="I147" s="29"/>
      <c r="J147" s="29"/>
      <c r="K147" s="8"/>
      <c r="L147" s="8"/>
    </row>
    <row r="148" spans="1:12" ht="12.75">
      <c r="A148" s="67" t="s">
        <v>324</v>
      </c>
      <c r="B148" s="65" t="s">
        <v>339</v>
      </c>
      <c r="C148" s="75">
        <f>+C149</f>
        <v>0</v>
      </c>
      <c r="D148" s="75">
        <f t="shared" si="45"/>
        <v>0</v>
      </c>
      <c r="E148" s="75">
        <f t="shared" si="45"/>
        <v>12897</v>
      </c>
      <c r="F148" s="75">
        <f t="shared" si="45"/>
        <v>3466</v>
      </c>
      <c r="G148" s="75">
        <f t="shared" si="45"/>
        <v>3465.49</v>
      </c>
      <c r="H148" s="75">
        <f t="shared" si="45"/>
        <v>1595.8600000000001</v>
      </c>
      <c r="I148" s="29"/>
      <c r="J148" s="29"/>
      <c r="K148" s="8"/>
      <c r="L148" s="8"/>
    </row>
    <row r="149" spans="1:12" ht="12.75">
      <c r="A149" s="76" t="s">
        <v>325</v>
      </c>
      <c r="B149" s="86" t="s">
        <v>326</v>
      </c>
      <c r="C149" s="66">
        <f aca="true" t="shared" si="46" ref="C149:H149">C150</f>
        <v>0</v>
      </c>
      <c r="D149" s="66">
        <f t="shared" si="46"/>
        <v>0</v>
      </c>
      <c r="E149" s="66">
        <f t="shared" si="46"/>
        <v>12897</v>
      </c>
      <c r="F149" s="66">
        <f t="shared" si="46"/>
        <v>3466</v>
      </c>
      <c r="G149" s="66">
        <f t="shared" si="46"/>
        <v>3465.49</v>
      </c>
      <c r="H149" s="66">
        <f t="shared" si="46"/>
        <v>1595.8600000000001</v>
      </c>
      <c r="I149" s="29"/>
      <c r="J149" s="29"/>
      <c r="K149" s="8"/>
      <c r="L149" s="8"/>
    </row>
    <row r="150" spans="1:12" ht="12.75">
      <c r="A150" s="76" t="s">
        <v>327</v>
      </c>
      <c r="B150" s="86" t="s">
        <v>328</v>
      </c>
      <c r="C150" s="66">
        <f aca="true" t="shared" si="47" ref="C150:H150">C152+C153</f>
        <v>0</v>
      </c>
      <c r="D150" s="66">
        <f t="shared" si="47"/>
        <v>0</v>
      </c>
      <c r="E150" s="66">
        <f t="shared" si="47"/>
        <v>12897</v>
      </c>
      <c r="F150" s="66">
        <f t="shared" si="47"/>
        <v>3466</v>
      </c>
      <c r="G150" s="66">
        <f t="shared" si="47"/>
        <v>3465.49</v>
      </c>
      <c r="H150" s="66">
        <f t="shared" si="47"/>
        <v>1595.8600000000001</v>
      </c>
      <c r="I150" s="29"/>
      <c r="J150" s="29"/>
      <c r="K150" s="8"/>
      <c r="L150" s="8"/>
    </row>
    <row r="151" spans="1:12" ht="12.75">
      <c r="A151" s="67" t="s">
        <v>329</v>
      </c>
      <c r="B151" s="85" t="s">
        <v>330</v>
      </c>
      <c r="C151" s="66">
        <f aca="true" t="shared" si="48" ref="C151:H151">C152</f>
        <v>0</v>
      </c>
      <c r="D151" s="66">
        <f t="shared" si="48"/>
        <v>0</v>
      </c>
      <c r="E151" s="66">
        <f t="shared" si="48"/>
        <v>6380</v>
      </c>
      <c r="F151" s="66">
        <f t="shared" si="48"/>
        <v>1854</v>
      </c>
      <c r="G151" s="66">
        <f t="shared" si="48"/>
        <v>1853.99</v>
      </c>
      <c r="H151" s="66">
        <f t="shared" si="48"/>
        <v>893.75</v>
      </c>
      <c r="I151" s="29"/>
      <c r="K151" s="8"/>
      <c r="L151" s="8"/>
    </row>
    <row r="152" spans="1:12" ht="12.75">
      <c r="A152" s="76" t="s">
        <v>331</v>
      </c>
      <c r="B152" s="86" t="s">
        <v>332</v>
      </c>
      <c r="C152" s="69"/>
      <c r="D152" s="10"/>
      <c r="E152" s="7">
        <f>6000+380</f>
        <v>6380</v>
      </c>
      <c r="F152" s="7">
        <f>1474+380</f>
        <v>1854</v>
      </c>
      <c r="G152" s="7">
        <f>559.16+401.08+430+463.75</f>
        <v>1853.99</v>
      </c>
      <c r="H152" s="7">
        <f>430+463.75</f>
        <v>893.75</v>
      </c>
      <c r="I152" s="29"/>
      <c r="J152" s="19">
        <v>430</v>
      </c>
      <c r="K152" s="8"/>
      <c r="L152" s="8"/>
    </row>
    <row r="153" spans="1:12" ht="12.75">
      <c r="A153" s="76" t="s">
        <v>333</v>
      </c>
      <c r="B153" s="86" t="s">
        <v>334</v>
      </c>
      <c r="C153" s="69"/>
      <c r="D153" s="10"/>
      <c r="E153" s="7">
        <f>6240+277</f>
        <v>6517</v>
      </c>
      <c r="F153" s="7">
        <f>1335+277</f>
        <v>1612</v>
      </c>
      <c r="G153" s="7">
        <f>509.99+399.4+400.61+301.5</f>
        <v>1611.5</v>
      </c>
      <c r="H153" s="7">
        <f>400.61+301.5</f>
        <v>702.11</v>
      </c>
      <c r="I153" s="29"/>
      <c r="J153" s="19">
        <v>400</v>
      </c>
      <c r="K153" s="8"/>
      <c r="L153" s="8"/>
    </row>
    <row r="154" spans="1:8" ht="12.75">
      <c r="A154" s="67" t="s">
        <v>335</v>
      </c>
      <c r="B154" s="65" t="s">
        <v>336</v>
      </c>
      <c r="C154" s="66">
        <f aca="true" t="shared" si="49" ref="C154:H154">+C155</f>
        <v>0</v>
      </c>
      <c r="D154" s="66">
        <f t="shared" si="49"/>
        <v>0</v>
      </c>
      <c r="E154" s="66">
        <f t="shared" si="49"/>
        <v>0</v>
      </c>
      <c r="F154" s="66">
        <f t="shared" si="49"/>
        <v>0</v>
      </c>
      <c r="G154" s="66">
        <f t="shared" si="49"/>
        <v>0</v>
      </c>
      <c r="H154" s="66">
        <f t="shared" si="49"/>
        <v>0</v>
      </c>
    </row>
    <row r="155" spans="1:8" ht="25.5">
      <c r="A155" s="76" t="s">
        <v>337</v>
      </c>
      <c r="B155" s="70" t="s">
        <v>338</v>
      </c>
      <c r="C155" s="87"/>
      <c r="D155" s="10"/>
      <c r="E155" s="10"/>
      <c r="F155" s="10"/>
      <c r="G155" s="7"/>
      <c r="H155" s="7"/>
    </row>
    <row r="158" spans="2:6" ht="12.75">
      <c r="B158" s="119" t="s">
        <v>366</v>
      </c>
      <c r="C158" s="119"/>
      <c r="D158" s="119"/>
      <c r="E158" s="119" t="s">
        <v>367</v>
      </c>
      <c r="F158" s="119"/>
    </row>
    <row r="159" spans="2:6" ht="12.75">
      <c r="B159" s="119" t="s">
        <v>368</v>
      </c>
      <c r="C159" s="119"/>
      <c r="D159" s="119"/>
      <c r="E159" s="119" t="s">
        <v>369</v>
      </c>
      <c r="F159" s="119"/>
    </row>
  </sheetData>
  <sheetProtection/>
  <protectedRanges>
    <protectedRange sqref="B5:B6 C4:C6" name="Zonă1_1"/>
    <protectedRange sqref="G124:H124 G61:H61 G54:H58 G69:H73 G122:H122 G104:H107 G26:H30 G32:H35 G39:H44 G47:H49 G84:H88 G90:H92 G94:H102 G112:H113 G79:H81" name="Zonă3"/>
    <protectedRange sqref="B4" name="Zonă1_1_1_1_1_1"/>
  </protectedRanges>
  <printOptions horizontalCentered="1"/>
  <pageMargins left="0.5" right="0.5" top="0.21" bottom="0.18" header="0.17" footer="0.17"/>
  <pageSetup horizontalDpi="600" verticalDpi="6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Dell 1</cp:lastModifiedBy>
  <cp:lastPrinted>2016-04-21T11:10:35Z</cp:lastPrinted>
  <dcterms:created xsi:type="dcterms:W3CDTF">2015-02-12T11:23:55Z</dcterms:created>
  <dcterms:modified xsi:type="dcterms:W3CDTF">2016-04-22T08:04:43Z</dcterms:modified>
  <cp:category/>
  <cp:version/>
  <cp:contentType/>
  <cp:contentStatus/>
</cp:coreProperties>
</file>